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comments8.xml" ContentType="application/vnd.openxmlformats-officedocument.spreadsheetml.comments+xml"/>
  <Override PartName="/xl/drawings/drawing19.xml" ContentType="application/vnd.openxmlformats-officedocument.drawing+xml"/>
  <Override PartName="/xl/comments9.xml" ContentType="application/vnd.openxmlformats-officedocument.spreadsheetml.comments+xml"/>
  <Override PartName="/xl/drawings/drawing20.xml" ContentType="application/vnd.openxmlformats-officedocument.drawing+xml"/>
  <Override PartName="/xl/comments10.xml" ContentType="application/vnd.openxmlformats-officedocument.spreadsheetml.comments+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0.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1.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1195" documentId="84A12F3711A1B88DB5F54F0D6FDD8DB62D61DDF8" xr6:coauthVersionLast="28" xr6:coauthVersionMax="28" xr10:uidLastSave="{E3C4A769-C75C-4063-B489-0932454E1D1B}"/>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ReceitasDespesas" sheetId="56" r:id="rId7"/>
    <sheet name="Cenario de Exportacao" sheetId="51" r:id="rId8"/>
    <sheet name="Cenario Importacao Plano Contas" sheetId="53" r:id="rId9"/>
    <sheet name="Log de Proc Recebimentos" sheetId="46" r:id="rId10"/>
    <sheet name="Jan" sheetId="13" r:id="rId11"/>
    <sheet name="Fev" sheetId="24" r:id="rId12"/>
    <sheet name="Mar" sheetId="54" r:id="rId13"/>
    <sheet name="Abr" sheetId="26" r:id="rId14"/>
    <sheet name="Mai" sheetId="27" r:id="rId15"/>
    <sheet name="Jun" sheetId="28" r:id="rId16"/>
    <sheet name="Jul" sheetId="55" r:id="rId17"/>
    <sheet name="Ago" sheetId="30" r:id="rId18"/>
    <sheet name="Set" sheetId="31" r:id="rId19"/>
    <sheet name="Out" sheetId="32" r:id="rId20"/>
    <sheet name="Nov" sheetId="33" r:id="rId21"/>
    <sheet name="Dez" sheetId="34" r:id="rId22"/>
    <sheet name="Resumo" sheetId="12" r:id="rId23"/>
    <sheet name="Resumo (2)" sheetId="41" r:id="rId24"/>
    <sheet name="FC" sheetId="14" r:id="rId25"/>
    <sheet name="DRE" sheetId="20" r:id="rId26"/>
    <sheet name="CPagar" sheetId="21" r:id="rId27"/>
    <sheet name="CReceber" sheetId="22" r:id="rId28"/>
    <sheet name="Gráficos" sheetId="15" r:id="rId29"/>
    <sheet name="G. Receitas" sheetId="39" r:id="rId30"/>
    <sheet name="G. Despesas" sheetId="40" r:id="rId31"/>
    <sheet name="Alertas" sheetId="16" r:id="rId32"/>
    <sheet name="Imprimir" sheetId="38" r:id="rId33"/>
    <sheet name="Dúvidas" sheetId="5" r:id="rId34"/>
    <sheet name="Dúvidas e Respostas" sheetId="6" state="hidden" r:id="rId35"/>
  </sheets>
  <functionGroups builtInGroupCount="19"/>
  <definedNames>
    <definedName name="_xlnm._FilterDatabase" localSheetId="13" hidden="1">Abr!$C$4:$L$4</definedName>
    <definedName name="_xlnm._FilterDatabase" localSheetId="17" hidden="1">Ago!$C$4:$L$4</definedName>
    <definedName name="_xlnm._FilterDatabase" localSheetId="21" hidden="1">Dez!$C$4:$L$4</definedName>
    <definedName name="_xlnm._FilterDatabase" localSheetId="11" hidden="1">Fev!$C$4:$L$4</definedName>
    <definedName name="_xlnm._FilterDatabase" localSheetId="10" hidden="1">Jan!$C$4:$L$4</definedName>
    <definedName name="_xlnm._FilterDatabase" localSheetId="16" hidden="1">Jul!$C$4:$L$4</definedName>
    <definedName name="_xlnm._FilterDatabase" localSheetId="15" hidden="1">Jun!$C$4:$L$4</definedName>
    <definedName name="_xlnm._FilterDatabase" localSheetId="14" hidden="1">Mai!$C$4:$L$4</definedName>
    <definedName name="_xlnm._FilterDatabase" localSheetId="12" hidden="1">Mar!$C$4:$L$4</definedName>
    <definedName name="_xlnm._FilterDatabase" localSheetId="20" hidden="1">Nov!$C$4:$L$4</definedName>
    <definedName name="_xlnm._FilterDatabase" localSheetId="19" hidden="1">Out!$C$4:$L$4</definedName>
    <definedName name="_xlnm._FilterDatabase" localSheetId="18" hidden="1">Set!$C$4:$L$4</definedName>
    <definedName name="_xlnm.Print_Area" localSheetId="13">Abr!$C$4:$L$605</definedName>
    <definedName name="_xlnm.Print_Area" localSheetId="17">Ago!$C$4:$L$596</definedName>
    <definedName name="_xlnm.Print_Area" localSheetId="31">Alertas!$C$3:$J$11</definedName>
    <definedName name="_xlnm.Print_Area" localSheetId="7">'Cenario de Exportacao'!#REF!</definedName>
    <definedName name="_xlnm.Print_Area" localSheetId="4">'Cenario Despesas'!#REF!</definedName>
    <definedName name="_xlnm.Print_Area" localSheetId="8">'Cenario Importacao Plano Contas'!#REF!</definedName>
    <definedName name="_xlnm.Print_Area" localSheetId="5">'Cenario Receitas'!#REF!</definedName>
    <definedName name="_xlnm.Print_Area" localSheetId="6">'Cenario ReceitasDespesas'!#REF!</definedName>
    <definedName name="_xlnm.Print_Area" localSheetId="3">'Configurações Básicas'!#REF!</definedName>
    <definedName name="_xlnm.Print_Area" localSheetId="26">CPagar!$C$4:$Q$707</definedName>
    <definedName name="_xlnm.Print_Area" localSheetId="27">CReceber!$C$4:$Q$307</definedName>
    <definedName name="_xlnm.Print_Area" localSheetId="21">Dez!$C$4:$L$605</definedName>
    <definedName name="_xlnm.Print_Area" localSheetId="25">DRE!$C$4:$Q$1031</definedName>
    <definedName name="_xlnm.Print_Area" localSheetId="33">Dúvidas!$C$3:$N$17</definedName>
    <definedName name="_xlnm.Print_Area" localSheetId="24">FC!$C$4:$P$17</definedName>
    <definedName name="_xlnm.Print_Area" localSheetId="11">Fev!$C$4:$L$605</definedName>
    <definedName name="_xlnm.Print_Area" localSheetId="30">'G. Despesas'!$C$4:$P$105</definedName>
    <definedName name="_xlnm.Print_Area" localSheetId="29">'G. Receitas'!$C$4:$O$43</definedName>
    <definedName name="_xlnm.Print_Area" localSheetId="28">Gráficos!$B$4:$O$103</definedName>
    <definedName name="_xlnm.Print_Area" localSheetId="32">Imprimir!$D$3:$Q$95</definedName>
    <definedName name="_xlnm.Print_Area" localSheetId="0">Início!$A$1:$S$35</definedName>
    <definedName name="_xlnm.Print_Area" localSheetId="10">Jan!$C$4:$L$586</definedName>
    <definedName name="_xlnm.Print_Area" localSheetId="16">Jul!$C$4:$L$605</definedName>
    <definedName name="_xlnm.Print_Area" localSheetId="15">Jun!$C$4:$L$605</definedName>
    <definedName name="_xlnm.Print_Area" localSheetId="9">'Log de Proc Recebimentos'!$D$4:$K$207</definedName>
    <definedName name="_xlnm.Print_Area" localSheetId="14">Mai!$C$4:$L$605</definedName>
    <definedName name="_xlnm.Print_Area" localSheetId="12">Mar!$C$4:$L$605</definedName>
    <definedName name="_xlnm.Print_Area" localSheetId="20">Nov!$C$4:$L$605</definedName>
    <definedName name="_xlnm.Print_Area" localSheetId="19">Out!$C$4:$L$605</definedName>
    <definedName name="_xlnm.Print_Area" localSheetId="2">'PC Despesas'!$C$4:$J$137</definedName>
    <definedName name="_xlnm.Print_Area" localSheetId="1">'PC Receitas'!$C$4:$L$19</definedName>
    <definedName name="_xlnm.Print_Area" localSheetId="22">Resumo!$C$4:$K$37</definedName>
    <definedName name="_xlnm.Print_Area" localSheetId="23">'Resumo (2)'!$C$4:$K$37</definedName>
    <definedName name="_xlnm.Print_Area" localSheetId="18">Set!$C$4:$L$605</definedName>
    <definedName name="DESPESA_10">'PC Despesas'!$AE$5:$AE$202</definedName>
    <definedName name="DESPESA_11">'PC Despesas'!$AH$5:$AH$202</definedName>
    <definedName name="DESPESA_12">'PC Despesas'!$AK$5:$AK$202</definedName>
    <definedName name="DESPESA_9">'PC Despesas'!$AB$5:$AB$202</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_10">'PC Receitas'!$AN$5:$AN$196</definedName>
    <definedName name="RECEITA_11">'PC Receitas'!$AR$5:$AR$196</definedName>
    <definedName name="RECEITA_12">'PC Receitas'!$AV$5:$AV$196</definedName>
    <definedName name="RECEITA_4">'PC Receitas'!$P$5:$P$196</definedName>
    <definedName name="RECEITA_5">'PC Receitas'!$T$5:$T$196</definedName>
    <definedName name="RECEITA_6">'PC Receitas'!$X$5:$X$196</definedName>
    <definedName name="RECEITA_7">'PC Receitas'!$AB$5:$AB$196</definedName>
    <definedName name="RECEITA_8">'PC Receitas'!$AF$5:$AF$196</definedName>
    <definedName name="RECEITA_9">'PC Receitas'!$AJ$5:$AJ$196</definedName>
    <definedName name="RECEITAS_COM_PRODUTO">'PC Receitas'!$D$4:$D$103</definedName>
    <definedName name="RECEITAS_COM_SERVICOS">'PC Receitas'!$H$4:$H$103</definedName>
    <definedName name="RECEITAS_NAO_OPERACIONAIS">'PC Receitas'!$L$4:$L$103</definedName>
    <definedName name="_xlnm.Print_Titles" localSheetId="13">Abr!$4:$4</definedName>
    <definedName name="_xlnm.Print_Titles" localSheetId="17">Ago!$4:$4</definedName>
    <definedName name="_xlnm.Print_Titles" localSheetId="26">CPagar!$4:$4</definedName>
    <definedName name="_xlnm.Print_Titles" localSheetId="27">CReceber!$4:$4</definedName>
    <definedName name="_xlnm.Print_Titles" localSheetId="21">Dez!$4:$4</definedName>
    <definedName name="_xlnm.Print_Titles" localSheetId="25">DRE!$4:$4</definedName>
    <definedName name="_xlnm.Print_Titles" localSheetId="11">Fev!$4:$4</definedName>
    <definedName name="_xlnm.Print_Titles" localSheetId="10">Jan!$4:$4</definedName>
    <definedName name="_xlnm.Print_Titles" localSheetId="16">Jul!$4:$4</definedName>
    <definedName name="_xlnm.Print_Titles" localSheetId="15">Jun!$4:$4</definedName>
    <definedName name="_xlnm.Print_Titles" localSheetId="14">Mai!$4:$4</definedName>
    <definedName name="_xlnm.Print_Titles" localSheetId="12">Mar!$4:$4</definedName>
    <definedName name="_xlnm.Print_Titles" localSheetId="20">Nov!$4:$4</definedName>
    <definedName name="_xlnm.Print_Titles" localSheetId="19">Out!$4:$4</definedName>
    <definedName name="_xlnm.Print_Titles" localSheetId="18">Set!$4:$4</definedName>
  </definedNames>
  <calcPr calcId="171027"/>
  <fileRecoveryPr autoRecover="0"/>
</workbook>
</file>

<file path=xl/calcChain.xml><?xml version="1.0" encoding="utf-8"?>
<calcChain xmlns="http://schemas.openxmlformats.org/spreadsheetml/2006/main">
  <c r="C320" i="20" l="1"/>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W6" i="13"/>
  <c r="U6" i="13" s="1"/>
  <c r="W7" i="13"/>
  <c r="W8" i="13"/>
  <c r="W9" i="13"/>
  <c r="T9" i="13" s="1"/>
  <c r="W10" i="13"/>
  <c r="W11" i="13"/>
  <c r="W12" i="13"/>
  <c r="W13" i="13"/>
  <c r="T13" i="13" s="1"/>
  <c r="W14" i="13"/>
  <c r="W15" i="13"/>
  <c r="W16" i="13"/>
  <c r="T16" i="13" s="1"/>
  <c r="W17" i="13"/>
  <c r="T17" i="13" s="1"/>
  <c r="W18" i="13"/>
  <c r="W19" i="13"/>
  <c r="W20" i="13"/>
  <c r="T20" i="13" s="1"/>
  <c r="W21" i="13"/>
  <c r="T21" i="13" s="1"/>
  <c r="W22" i="13"/>
  <c r="W23" i="13"/>
  <c r="W24" i="13"/>
  <c r="W25" i="13"/>
  <c r="T25" i="13" s="1"/>
  <c r="W26" i="13"/>
  <c r="W27" i="13"/>
  <c r="W28" i="13"/>
  <c r="W29" i="13"/>
  <c r="T29" i="13" s="1"/>
  <c r="W30" i="13"/>
  <c r="W31" i="13"/>
  <c r="W32" i="13"/>
  <c r="T32" i="13" s="1"/>
  <c r="W33" i="13"/>
  <c r="T33" i="13" s="1"/>
  <c r="W34" i="13"/>
  <c r="W35" i="13"/>
  <c r="W36" i="13"/>
  <c r="T36" i="13" s="1"/>
  <c r="W37" i="13"/>
  <c r="T37" i="13" s="1"/>
  <c r="W38" i="13"/>
  <c r="W39" i="13"/>
  <c r="W40" i="13"/>
  <c r="W41" i="13"/>
  <c r="T41" i="13" s="1"/>
  <c r="W42" i="13"/>
  <c r="W43" i="13"/>
  <c r="W44" i="13"/>
  <c r="W45" i="13"/>
  <c r="T45" i="13" s="1"/>
  <c r="W46" i="13"/>
  <c r="W47" i="13"/>
  <c r="W48" i="13"/>
  <c r="T48" i="13" s="1"/>
  <c r="W49" i="13"/>
  <c r="T49" i="13" s="1"/>
  <c r="W50" i="13"/>
  <c r="W51" i="13"/>
  <c r="W52" i="13"/>
  <c r="T52" i="13" s="1"/>
  <c r="W53" i="13"/>
  <c r="T53" i="13" s="1"/>
  <c r="W54" i="13"/>
  <c r="W55" i="13"/>
  <c r="W56" i="13"/>
  <c r="W57" i="13"/>
  <c r="T57" i="13" s="1"/>
  <c r="W58" i="13"/>
  <c r="W59" i="13"/>
  <c r="W60" i="13"/>
  <c r="W61" i="13"/>
  <c r="T61" i="13" s="1"/>
  <c r="W62" i="13"/>
  <c r="W63" i="13"/>
  <c r="W64" i="13"/>
  <c r="T64" i="13" s="1"/>
  <c r="W65" i="13"/>
  <c r="T65" i="13" s="1"/>
  <c r="W66" i="13"/>
  <c r="W67" i="13"/>
  <c r="W68" i="13"/>
  <c r="T68" i="13" s="1"/>
  <c r="W69" i="13"/>
  <c r="T69" i="13" s="1"/>
  <c r="W70" i="13"/>
  <c r="W71" i="13"/>
  <c r="W72" i="13"/>
  <c r="W73" i="13"/>
  <c r="T73" i="13" s="1"/>
  <c r="W74" i="13"/>
  <c r="W75" i="13"/>
  <c r="W76" i="13"/>
  <c r="W77" i="13"/>
  <c r="T77" i="13" s="1"/>
  <c r="W78" i="13"/>
  <c r="W79" i="13"/>
  <c r="W80" i="13"/>
  <c r="T80" i="13" s="1"/>
  <c r="W81" i="13"/>
  <c r="T81" i="13" s="1"/>
  <c r="W82" i="13"/>
  <c r="W83" i="13"/>
  <c r="W84" i="13"/>
  <c r="T84" i="13" s="1"/>
  <c r="W85" i="13"/>
  <c r="T85" i="13" s="1"/>
  <c r="W86" i="13"/>
  <c r="W87" i="13"/>
  <c r="W88" i="13"/>
  <c r="W89" i="13"/>
  <c r="T89" i="13" s="1"/>
  <c r="W90" i="13"/>
  <c r="W91" i="13"/>
  <c r="W92" i="13"/>
  <c r="W93" i="13"/>
  <c r="T93" i="13" s="1"/>
  <c r="W94" i="13"/>
  <c r="W95" i="13"/>
  <c r="W96" i="13"/>
  <c r="T96" i="13" s="1"/>
  <c r="W97" i="13"/>
  <c r="T97" i="13" s="1"/>
  <c r="W98" i="13"/>
  <c r="W99" i="13"/>
  <c r="W100" i="13"/>
  <c r="T100" i="13" s="1"/>
  <c r="W101" i="13"/>
  <c r="T101" i="13" s="1"/>
  <c r="W102" i="13"/>
  <c r="W103" i="13"/>
  <c r="W104" i="13"/>
  <c r="W105" i="13"/>
  <c r="T105" i="13" s="1"/>
  <c r="W106" i="13"/>
  <c r="W107" i="13"/>
  <c r="W108" i="13"/>
  <c r="W109" i="13"/>
  <c r="T109" i="13" s="1"/>
  <c r="W110" i="13"/>
  <c r="W111" i="13"/>
  <c r="W112" i="13"/>
  <c r="T112" i="13" s="1"/>
  <c r="W113" i="13"/>
  <c r="T113" i="13" s="1"/>
  <c r="W114" i="13"/>
  <c r="W115" i="13"/>
  <c r="W116" i="13"/>
  <c r="T116" i="13" s="1"/>
  <c r="W117" i="13"/>
  <c r="T117" i="13" s="1"/>
  <c r="W118" i="13"/>
  <c r="W119" i="13"/>
  <c r="W120" i="13"/>
  <c r="W121" i="13"/>
  <c r="T121" i="13" s="1"/>
  <c r="W122" i="13"/>
  <c r="W123" i="13"/>
  <c r="W124" i="13"/>
  <c r="W125" i="13"/>
  <c r="T125" i="13" s="1"/>
  <c r="W126" i="13"/>
  <c r="W127" i="13"/>
  <c r="W128" i="13"/>
  <c r="T128" i="13" s="1"/>
  <c r="W129" i="13"/>
  <c r="T129" i="13" s="1"/>
  <c r="W130" i="13"/>
  <c r="W131" i="13"/>
  <c r="W132" i="13"/>
  <c r="T132" i="13" s="1"/>
  <c r="W133" i="13"/>
  <c r="T133" i="13" s="1"/>
  <c r="W134" i="13"/>
  <c r="W135" i="13"/>
  <c r="W136" i="13"/>
  <c r="W137" i="13"/>
  <c r="T137" i="13" s="1"/>
  <c r="W138" i="13"/>
  <c r="W139" i="13"/>
  <c r="W140" i="13"/>
  <c r="W141" i="13"/>
  <c r="T141" i="13" s="1"/>
  <c r="W142" i="13"/>
  <c r="W143" i="13"/>
  <c r="W144" i="13"/>
  <c r="T144" i="13" s="1"/>
  <c r="W145" i="13"/>
  <c r="T145" i="13" s="1"/>
  <c r="W146" i="13"/>
  <c r="W147" i="13"/>
  <c r="W148" i="13"/>
  <c r="T148" i="13" s="1"/>
  <c r="W149" i="13"/>
  <c r="T149" i="13" s="1"/>
  <c r="W150" i="13"/>
  <c r="W151" i="13"/>
  <c r="W152" i="13"/>
  <c r="W153" i="13"/>
  <c r="T153" i="13" s="1"/>
  <c r="W154" i="13"/>
  <c r="W155" i="13"/>
  <c r="W156" i="13"/>
  <c r="W157" i="13"/>
  <c r="T157" i="13" s="1"/>
  <c r="W158" i="13"/>
  <c r="W159" i="13"/>
  <c r="W160" i="13"/>
  <c r="T160" i="13" s="1"/>
  <c r="W161" i="13"/>
  <c r="T161" i="13" s="1"/>
  <c r="W162" i="13"/>
  <c r="W163" i="13"/>
  <c r="W164" i="13"/>
  <c r="T164" i="13" s="1"/>
  <c r="W165" i="13"/>
  <c r="T165" i="13" s="1"/>
  <c r="W166" i="13"/>
  <c r="W167" i="13"/>
  <c r="W168" i="13"/>
  <c r="W169" i="13"/>
  <c r="T169" i="13" s="1"/>
  <c r="W170" i="13"/>
  <c r="W171" i="13"/>
  <c r="W172" i="13"/>
  <c r="W173" i="13"/>
  <c r="T173" i="13" s="1"/>
  <c r="W174" i="13"/>
  <c r="W175" i="13"/>
  <c r="W176" i="13"/>
  <c r="T176" i="13" s="1"/>
  <c r="W177" i="13"/>
  <c r="T177" i="13" s="1"/>
  <c r="W178" i="13"/>
  <c r="W179" i="13"/>
  <c r="W180" i="13"/>
  <c r="T180" i="13" s="1"/>
  <c r="W181" i="13"/>
  <c r="T181" i="13" s="1"/>
  <c r="W182" i="13"/>
  <c r="W183" i="13"/>
  <c r="W184" i="13"/>
  <c r="W185" i="13"/>
  <c r="T185" i="13" s="1"/>
  <c r="W186" i="13"/>
  <c r="W187" i="13"/>
  <c r="W188" i="13"/>
  <c r="W189" i="13"/>
  <c r="T189" i="13" s="1"/>
  <c r="W190" i="13"/>
  <c r="W191" i="13"/>
  <c r="W192" i="13"/>
  <c r="T192" i="13" s="1"/>
  <c r="W193" i="13"/>
  <c r="T193" i="13" s="1"/>
  <c r="W194" i="13"/>
  <c r="W195" i="13"/>
  <c r="W196" i="13"/>
  <c r="T196" i="13" s="1"/>
  <c r="W197" i="13"/>
  <c r="T197" i="13" s="1"/>
  <c r="W198" i="13"/>
  <c r="W199" i="13"/>
  <c r="W200" i="13"/>
  <c r="W201" i="13"/>
  <c r="T201" i="13" s="1"/>
  <c r="W202" i="13"/>
  <c r="W203" i="13"/>
  <c r="W204" i="13"/>
  <c r="W205" i="13"/>
  <c r="T205" i="13" s="1"/>
  <c r="W206" i="13"/>
  <c r="W207" i="13"/>
  <c r="W208" i="13"/>
  <c r="T208" i="13" s="1"/>
  <c r="W209" i="13"/>
  <c r="T209" i="13" s="1"/>
  <c r="W210" i="13"/>
  <c r="W211" i="13"/>
  <c r="W212" i="13"/>
  <c r="T212" i="13" s="1"/>
  <c r="W213" i="13"/>
  <c r="T213" i="13" s="1"/>
  <c r="W214" i="13"/>
  <c r="W215" i="13"/>
  <c r="W216" i="13"/>
  <c r="W217" i="13"/>
  <c r="T217" i="13" s="1"/>
  <c r="W218" i="13"/>
  <c r="W219" i="13"/>
  <c r="W220" i="13"/>
  <c r="W221" i="13"/>
  <c r="T221" i="13" s="1"/>
  <c r="W222" i="13"/>
  <c r="W223" i="13"/>
  <c r="W224" i="13"/>
  <c r="T224" i="13" s="1"/>
  <c r="W225" i="13"/>
  <c r="T225" i="13" s="1"/>
  <c r="W226" i="13"/>
  <c r="W227" i="13"/>
  <c r="W228" i="13"/>
  <c r="T228" i="13" s="1"/>
  <c r="W229" i="13"/>
  <c r="T229" i="13" s="1"/>
  <c r="W230" i="13"/>
  <c r="W231" i="13"/>
  <c r="W232" i="13"/>
  <c r="W233" i="13"/>
  <c r="T233" i="13" s="1"/>
  <c r="W234" i="13"/>
  <c r="W235" i="13"/>
  <c r="W236" i="13"/>
  <c r="W237" i="13"/>
  <c r="T237" i="13" s="1"/>
  <c r="W238" i="13"/>
  <c r="W239" i="13"/>
  <c r="W240" i="13"/>
  <c r="T240" i="13" s="1"/>
  <c r="W241" i="13"/>
  <c r="T241" i="13" s="1"/>
  <c r="W242" i="13"/>
  <c r="W243" i="13"/>
  <c r="W244" i="13"/>
  <c r="T244" i="13" s="1"/>
  <c r="W245" i="13"/>
  <c r="T245" i="13" s="1"/>
  <c r="W246" i="13"/>
  <c r="W247" i="13"/>
  <c r="W248" i="13"/>
  <c r="W249" i="13"/>
  <c r="T249" i="13" s="1"/>
  <c r="W250" i="13"/>
  <c r="W251" i="13"/>
  <c r="W252" i="13"/>
  <c r="W253" i="13"/>
  <c r="T253" i="13" s="1"/>
  <c r="W254" i="13"/>
  <c r="W255" i="13"/>
  <c r="W256" i="13"/>
  <c r="T256" i="13" s="1"/>
  <c r="W257" i="13"/>
  <c r="T257" i="13" s="1"/>
  <c r="W258" i="13"/>
  <c r="W259" i="13"/>
  <c r="W260" i="13"/>
  <c r="T260" i="13" s="1"/>
  <c r="W261" i="13"/>
  <c r="T261" i="13" s="1"/>
  <c r="W262" i="13"/>
  <c r="W263" i="13"/>
  <c r="W264" i="13"/>
  <c r="W265" i="13"/>
  <c r="T265" i="13" s="1"/>
  <c r="W266" i="13"/>
  <c r="W267" i="13"/>
  <c r="W268" i="13"/>
  <c r="W269" i="13"/>
  <c r="T269" i="13" s="1"/>
  <c r="W270" i="13"/>
  <c r="W271" i="13"/>
  <c r="W272" i="13"/>
  <c r="T272" i="13" s="1"/>
  <c r="W273" i="13"/>
  <c r="T273" i="13" s="1"/>
  <c r="W274" i="13"/>
  <c r="W275" i="13"/>
  <c r="W276" i="13"/>
  <c r="T276" i="13" s="1"/>
  <c r="W277" i="13"/>
  <c r="T277" i="13" s="1"/>
  <c r="W278" i="13"/>
  <c r="W279" i="13"/>
  <c r="W280" i="13"/>
  <c r="W281" i="13"/>
  <c r="T281" i="13" s="1"/>
  <c r="W282" i="13"/>
  <c r="W283" i="13"/>
  <c r="W284" i="13"/>
  <c r="W285" i="13"/>
  <c r="T285" i="13" s="1"/>
  <c r="W286" i="13"/>
  <c r="W287" i="13"/>
  <c r="W288" i="13"/>
  <c r="T288" i="13" s="1"/>
  <c r="W289" i="13"/>
  <c r="T289" i="13" s="1"/>
  <c r="W290" i="13"/>
  <c r="W291" i="13"/>
  <c r="W292" i="13"/>
  <c r="T292" i="13" s="1"/>
  <c r="W293" i="13"/>
  <c r="T293" i="13" s="1"/>
  <c r="W294" i="13"/>
  <c r="W295" i="13"/>
  <c r="W296" i="13"/>
  <c r="W297" i="13"/>
  <c r="T297" i="13" s="1"/>
  <c r="W298" i="13"/>
  <c r="W299" i="13"/>
  <c r="W300" i="13"/>
  <c r="W301" i="13"/>
  <c r="T301" i="13" s="1"/>
  <c r="W302" i="13"/>
  <c r="W303" i="13"/>
  <c r="W304" i="13"/>
  <c r="T304" i="13" s="1"/>
  <c r="W305" i="13"/>
  <c r="T305" i="13" s="1"/>
  <c r="W306" i="13"/>
  <c r="W307" i="13"/>
  <c r="W308" i="13"/>
  <c r="T308" i="13" s="1"/>
  <c r="W309" i="13"/>
  <c r="T309" i="13" s="1"/>
  <c r="W310" i="13"/>
  <c r="W311" i="13"/>
  <c r="W312" i="13"/>
  <c r="W313" i="13"/>
  <c r="T313" i="13" s="1"/>
  <c r="W314" i="13"/>
  <c r="W315" i="13"/>
  <c r="W316" i="13"/>
  <c r="W317" i="13"/>
  <c r="T317" i="13" s="1"/>
  <c r="W318" i="13"/>
  <c r="W319" i="13"/>
  <c r="W320" i="13"/>
  <c r="T320" i="13" s="1"/>
  <c r="W321" i="13"/>
  <c r="T321" i="13" s="1"/>
  <c r="W322" i="13"/>
  <c r="W323" i="13"/>
  <c r="W324" i="13"/>
  <c r="T324" i="13" s="1"/>
  <c r="W325" i="13"/>
  <c r="T325" i="13" s="1"/>
  <c r="W326" i="13"/>
  <c r="W327" i="13"/>
  <c r="W328" i="13"/>
  <c r="W329" i="13"/>
  <c r="T329" i="13" s="1"/>
  <c r="W330" i="13"/>
  <c r="W331" i="13"/>
  <c r="W332" i="13"/>
  <c r="W333" i="13"/>
  <c r="T333" i="13" s="1"/>
  <c r="W334" i="13"/>
  <c r="W335" i="13"/>
  <c r="W336" i="13"/>
  <c r="T336" i="13" s="1"/>
  <c r="W337" i="13"/>
  <c r="T337" i="13" s="1"/>
  <c r="W338" i="13"/>
  <c r="W339" i="13"/>
  <c r="W340" i="13"/>
  <c r="T340" i="13" s="1"/>
  <c r="W341" i="13"/>
  <c r="T341" i="13" s="1"/>
  <c r="W342" i="13"/>
  <c r="W343" i="13"/>
  <c r="W344" i="13"/>
  <c r="W345" i="13"/>
  <c r="T345" i="13" s="1"/>
  <c r="W346" i="13"/>
  <c r="W347" i="13"/>
  <c r="W348" i="13"/>
  <c r="W349" i="13"/>
  <c r="T349" i="13" s="1"/>
  <c r="W350" i="13"/>
  <c r="W351" i="13"/>
  <c r="W352" i="13"/>
  <c r="T352" i="13" s="1"/>
  <c r="W353" i="13"/>
  <c r="T353" i="13" s="1"/>
  <c r="W354" i="13"/>
  <c r="W355" i="13"/>
  <c r="W356" i="13"/>
  <c r="T356" i="13" s="1"/>
  <c r="W357" i="13"/>
  <c r="T357" i="13" s="1"/>
  <c r="W358" i="13"/>
  <c r="W359" i="13"/>
  <c r="W360" i="13"/>
  <c r="W361" i="13"/>
  <c r="T361" i="13" s="1"/>
  <c r="W362" i="13"/>
  <c r="W363" i="13"/>
  <c r="W364" i="13"/>
  <c r="W365" i="13"/>
  <c r="T365" i="13" s="1"/>
  <c r="W366" i="13"/>
  <c r="W367" i="13"/>
  <c r="W368" i="13"/>
  <c r="T368" i="13" s="1"/>
  <c r="W369" i="13"/>
  <c r="T369" i="13" s="1"/>
  <c r="W370" i="13"/>
  <c r="W371" i="13"/>
  <c r="W372" i="13"/>
  <c r="T372" i="13" s="1"/>
  <c r="W373" i="13"/>
  <c r="T373" i="13" s="1"/>
  <c r="W374" i="13"/>
  <c r="W375" i="13"/>
  <c r="W376" i="13"/>
  <c r="W377" i="13"/>
  <c r="T377" i="13" s="1"/>
  <c r="W378" i="13"/>
  <c r="W379" i="13"/>
  <c r="W380" i="13"/>
  <c r="W381" i="13"/>
  <c r="T381" i="13" s="1"/>
  <c r="W382" i="13"/>
  <c r="W383" i="13"/>
  <c r="W384" i="13"/>
  <c r="T384" i="13" s="1"/>
  <c r="W385" i="13"/>
  <c r="T385" i="13" s="1"/>
  <c r="W386" i="13"/>
  <c r="W387" i="13"/>
  <c r="W388" i="13"/>
  <c r="T388" i="13" s="1"/>
  <c r="W389" i="13"/>
  <c r="T389" i="13" s="1"/>
  <c r="W390" i="13"/>
  <c r="W391" i="13"/>
  <c r="W392" i="13"/>
  <c r="W393" i="13"/>
  <c r="T393" i="13" s="1"/>
  <c r="W394" i="13"/>
  <c r="W395" i="13"/>
  <c r="W396" i="13"/>
  <c r="W397" i="13"/>
  <c r="T397" i="13" s="1"/>
  <c r="W398" i="13"/>
  <c r="W399" i="13"/>
  <c r="W400" i="13"/>
  <c r="T400" i="13" s="1"/>
  <c r="W401" i="13"/>
  <c r="T401" i="13" s="1"/>
  <c r="W402" i="13"/>
  <c r="W403" i="13"/>
  <c r="W404" i="13"/>
  <c r="T404" i="13" s="1"/>
  <c r="W405" i="13"/>
  <c r="T405" i="13" s="1"/>
  <c r="W406" i="13"/>
  <c r="W407" i="13"/>
  <c r="W408" i="13"/>
  <c r="W409" i="13"/>
  <c r="T409" i="13" s="1"/>
  <c r="W410" i="13"/>
  <c r="W411" i="13"/>
  <c r="W412" i="13"/>
  <c r="W413" i="13"/>
  <c r="T413" i="13" s="1"/>
  <c r="W414" i="13"/>
  <c r="W415" i="13"/>
  <c r="W416" i="13"/>
  <c r="T416" i="13" s="1"/>
  <c r="W417" i="13"/>
  <c r="T417" i="13" s="1"/>
  <c r="W418" i="13"/>
  <c r="W419" i="13"/>
  <c r="W420" i="13"/>
  <c r="T420" i="13" s="1"/>
  <c r="W421" i="13"/>
  <c r="T421" i="13" s="1"/>
  <c r="W422" i="13"/>
  <c r="W423" i="13"/>
  <c r="W424" i="13"/>
  <c r="W425" i="13"/>
  <c r="T425" i="13" s="1"/>
  <c r="W426" i="13"/>
  <c r="W427" i="13"/>
  <c r="W428" i="13"/>
  <c r="W429" i="13"/>
  <c r="T429" i="13" s="1"/>
  <c r="W430" i="13"/>
  <c r="W431" i="13"/>
  <c r="W432" i="13"/>
  <c r="T432" i="13" s="1"/>
  <c r="W433" i="13"/>
  <c r="T433" i="13" s="1"/>
  <c r="W434" i="13"/>
  <c r="W435" i="13"/>
  <c r="W436" i="13"/>
  <c r="T436" i="13" s="1"/>
  <c r="W437" i="13"/>
  <c r="T437" i="13" s="1"/>
  <c r="W438" i="13"/>
  <c r="W439" i="13"/>
  <c r="W440" i="13"/>
  <c r="W441" i="13"/>
  <c r="T441" i="13" s="1"/>
  <c r="W442" i="13"/>
  <c r="W443" i="13"/>
  <c r="W444" i="13"/>
  <c r="W445" i="13"/>
  <c r="T445" i="13" s="1"/>
  <c r="W446" i="13"/>
  <c r="W447" i="13"/>
  <c r="W448" i="13"/>
  <c r="T448" i="13" s="1"/>
  <c r="W449" i="13"/>
  <c r="T449" i="13" s="1"/>
  <c r="W450" i="13"/>
  <c r="W451" i="13"/>
  <c r="W452" i="13"/>
  <c r="T452" i="13" s="1"/>
  <c r="W453" i="13"/>
  <c r="T453" i="13" s="1"/>
  <c r="W454" i="13"/>
  <c r="W455" i="13"/>
  <c r="W456" i="13"/>
  <c r="T456" i="13" s="1"/>
  <c r="W457" i="13"/>
  <c r="T457" i="13" s="1"/>
  <c r="W458" i="13"/>
  <c r="W459" i="13"/>
  <c r="W460" i="13"/>
  <c r="T460" i="13" s="1"/>
  <c r="W461" i="13"/>
  <c r="T461" i="13" s="1"/>
  <c r="W462" i="13"/>
  <c r="W463" i="13"/>
  <c r="W464" i="13"/>
  <c r="T464" i="13" s="1"/>
  <c r="W465" i="13"/>
  <c r="T465" i="13" s="1"/>
  <c r="W466" i="13"/>
  <c r="W467" i="13"/>
  <c r="W468" i="13"/>
  <c r="T468" i="13" s="1"/>
  <c r="W469" i="13"/>
  <c r="T469" i="13" s="1"/>
  <c r="W470" i="13"/>
  <c r="W471" i="13"/>
  <c r="W472" i="13"/>
  <c r="T472" i="13" s="1"/>
  <c r="W473" i="13"/>
  <c r="T473" i="13" s="1"/>
  <c r="W474" i="13"/>
  <c r="W475" i="13"/>
  <c r="W476" i="13"/>
  <c r="T476" i="13" s="1"/>
  <c r="W477" i="13"/>
  <c r="T477" i="13" s="1"/>
  <c r="W478" i="13"/>
  <c r="W479" i="13"/>
  <c r="W480" i="13"/>
  <c r="T480" i="13" s="1"/>
  <c r="W481" i="13"/>
  <c r="S481" i="13" s="1"/>
  <c r="V481" i="13" s="1"/>
  <c r="W482" i="13"/>
  <c r="W483" i="13"/>
  <c r="W484" i="13"/>
  <c r="T484" i="13" s="1"/>
  <c r="W485" i="13"/>
  <c r="T485" i="13" s="1"/>
  <c r="W486" i="13"/>
  <c r="W487" i="13"/>
  <c r="W488" i="13"/>
  <c r="T488" i="13" s="1"/>
  <c r="W489" i="13"/>
  <c r="S489" i="13" s="1"/>
  <c r="V489" i="13" s="1"/>
  <c r="W490" i="13"/>
  <c r="W491" i="13"/>
  <c r="W492" i="13"/>
  <c r="T492" i="13" s="1"/>
  <c r="W493" i="13"/>
  <c r="S493" i="13" s="1"/>
  <c r="V493" i="13" s="1"/>
  <c r="W494" i="13"/>
  <c r="W495" i="13"/>
  <c r="W496" i="13"/>
  <c r="T496" i="13" s="1"/>
  <c r="W497" i="13"/>
  <c r="T497" i="13" s="1"/>
  <c r="W498" i="13"/>
  <c r="W499" i="13"/>
  <c r="W500" i="13"/>
  <c r="T500" i="13" s="1"/>
  <c r="W501" i="13"/>
  <c r="S501" i="13" s="1"/>
  <c r="V501" i="13" s="1"/>
  <c r="W502" i="13"/>
  <c r="W503" i="13"/>
  <c r="W504" i="13"/>
  <c r="T504" i="13" s="1"/>
  <c r="W505" i="13"/>
  <c r="T505" i="13" s="1"/>
  <c r="W506" i="13"/>
  <c r="W507" i="13"/>
  <c r="W508" i="13"/>
  <c r="T508" i="13" s="1"/>
  <c r="W509" i="13"/>
  <c r="T509" i="13" s="1"/>
  <c r="W510" i="13"/>
  <c r="W511" i="13"/>
  <c r="W512" i="13"/>
  <c r="T512" i="13" s="1"/>
  <c r="W513" i="13"/>
  <c r="S513" i="13" s="1"/>
  <c r="V513" i="13" s="1"/>
  <c r="W514" i="13"/>
  <c r="W515" i="13"/>
  <c r="W516" i="13"/>
  <c r="T516" i="13" s="1"/>
  <c r="W517" i="13"/>
  <c r="T517" i="13" s="1"/>
  <c r="W518" i="13"/>
  <c r="W519" i="13"/>
  <c r="W520" i="13"/>
  <c r="T520" i="13" s="1"/>
  <c r="W521" i="13"/>
  <c r="T521" i="13" s="1"/>
  <c r="W522" i="13"/>
  <c r="W523" i="13"/>
  <c r="W524" i="13"/>
  <c r="T524" i="13" s="1"/>
  <c r="W525" i="13"/>
  <c r="S525" i="13" s="1"/>
  <c r="V525" i="13" s="1"/>
  <c r="W526" i="13"/>
  <c r="W527" i="13"/>
  <c r="W528" i="13"/>
  <c r="T528" i="13" s="1"/>
  <c r="W529" i="13"/>
  <c r="T529" i="13" s="1"/>
  <c r="W530" i="13"/>
  <c r="W531" i="13"/>
  <c r="W532" i="13"/>
  <c r="T532" i="13" s="1"/>
  <c r="W533" i="13"/>
  <c r="T533" i="13" s="1"/>
  <c r="W534" i="13"/>
  <c r="W535" i="13"/>
  <c r="W536" i="13"/>
  <c r="T536" i="13" s="1"/>
  <c r="W537" i="13"/>
  <c r="T537" i="13" s="1"/>
  <c r="W538" i="13"/>
  <c r="W539" i="13"/>
  <c r="W540" i="13"/>
  <c r="T540" i="13" s="1"/>
  <c r="W541" i="13"/>
  <c r="S541" i="13" s="1"/>
  <c r="V541" i="13" s="1"/>
  <c r="W542" i="13"/>
  <c r="W543" i="13"/>
  <c r="W544" i="13"/>
  <c r="T544" i="13" s="1"/>
  <c r="W545" i="13"/>
  <c r="T545" i="13" s="1"/>
  <c r="W546" i="13"/>
  <c r="W547" i="13"/>
  <c r="W548" i="13"/>
  <c r="T548" i="13" s="1"/>
  <c r="W549" i="13"/>
  <c r="S549" i="13" s="1"/>
  <c r="V549" i="13" s="1"/>
  <c r="W550" i="13"/>
  <c r="W551" i="13"/>
  <c r="W552" i="13"/>
  <c r="T552" i="13" s="1"/>
  <c r="W553" i="13"/>
  <c r="T553" i="13" s="1"/>
  <c r="W554" i="13"/>
  <c r="W555" i="13"/>
  <c r="W556" i="13"/>
  <c r="T556" i="13" s="1"/>
  <c r="W557" i="13"/>
  <c r="T557" i="13" s="1"/>
  <c r="W558" i="13"/>
  <c r="W559" i="13"/>
  <c r="W560" i="13"/>
  <c r="T560" i="13" s="1"/>
  <c r="W561" i="13"/>
  <c r="S561" i="13" s="1"/>
  <c r="V561" i="13" s="1"/>
  <c r="W562" i="13"/>
  <c r="W563" i="13"/>
  <c r="W564" i="13"/>
  <c r="T564" i="13" s="1"/>
  <c r="W565" i="13"/>
  <c r="T565" i="13" s="1"/>
  <c r="W566" i="13"/>
  <c r="W567" i="13"/>
  <c r="W568" i="13"/>
  <c r="T568" i="13" s="1"/>
  <c r="W569" i="13"/>
  <c r="S569" i="13" s="1"/>
  <c r="V569" i="13" s="1"/>
  <c r="W570" i="13"/>
  <c r="W571" i="13"/>
  <c r="W572" i="13"/>
  <c r="T572" i="13" s="1"/>
  <c r="W573" i="13"/>
  <c r="T573" i="13" s="1"/>
  <c r="W574" i="13"/>
  <c r="W575" i="13"/>
  <c r="W576" i="13"/>
  <c r="T576" i="13" s="1"/>
  <c r="W577" i="13"/>
  <c r="T577" i="13" s="1"/>
  <c r="W578" i="13"/>
  <c r="W579" i="13"/>
  <c r="W580" i="13"/>
  <c r="T580" i="13" s="1"/>
  <c r="W581" i="13"/>
  <c r="S581" i="13" s="1"/>
  <c r="V581" i="13" s="1"/>
  <c r="W582" i="13"/>
  <c r="W583" i="13"/>
  <c r="W584" i="13"/>
  <c r="T584" i="13" s="1"/>
  <c r="W585" i="13"/>
  <c r="T585" i="13" s="1"/>
  <c r="W586" i="13"/>
  <c r="W5" i="13"/>
  <c r="U5" i="13" s="1"/>
  <c r="V7" i="13"/>
  <c r="V38" i="13"/>
  <c r="V39" i="13"/>
  <c r="V70" i="13"/>
  <c r="V71" i="13"/>
  <c r="V102" i="13"/>
  <c r="V103" i="13"/>
  <c r="V134" i="13"/>
  <c r="V135" i="13"/>
  <c r="V166" i="13"/>
  <c r="V167" i="13"/>
  <c r="V198" i="13"/>
  <c r="V199" i="13"/>
  <c r="V230" i="13"/>
  <c r="V231" i="13"/>
  <c r="V262" i="13"/>
  <c r="V263" i="13"/>
  <c r="V294" i="13"/>
  <c r="V295" i="13"/>
  <c r="V326" i="13"/>
  <c r="V327" i="13"/>
  <c r="V351" i="13"/>
  <c r="V352" i="13"/>
  <c r="V367" i="13"/>
  <c r="V368" i="13"/>
  <c r="V383" i="13"/>
  <c r="V384" i="13"/>
  <c r="V399" i="13"/>
  <c r="V400" i="13"/>
  <c r="V415" i="13"/>
  <c r="V416" i="13"/>
  <c r="V431" i="13"/>
  <c r="V432" i="13"/>
  <c r="V447" i="13"/>
  <c r="V448" i="13"/>
  <c r="V463" i="13"/>
  <c r="V464" i="13"/>
  <c r="V479" i="13"/>
  <c r="V495" i="13"/>
  <c r="V511" i="13"/>
  <c r="U7" i="13"/>
  <c r="U8" i="13"/>
  <c r="U10" i="13"/>
  <c r="U11" i="13"/>
  <c r="U12" i="13"/>
  <c r="U13" i="13"/>
  <c r="U14" i="13"/>
  <c r="U15" i="13"/>
  <c r="U16" i="13"/>
  <c r="U17" i="13"/>
  <c r="U18" i="13"/>
  <c r="U19" i="13"/>
  <c r="U20" i="13"/>
  <c r="U21" i="13"/>
  <c r="U22" i="13"/>
  <c r="U23" i="13"/>
  <c r="U24" i="13"/>
  <c r="U25" i="13"/>
  <c r="U26" i="13"/>
  <c r="U27" i="13"/>
  <c r="U28" i="13"/>
  <c r="U29" i="13"/>
  <c r="U30" i="13"/>
  <c r="U31" i="13"/>
  <c r="U32" i="13"/>
  <c r="U33" i="13"/>
  <c r="U34" i="13"/>
  <c r="U35" i="13"/>
  <c r="U36" i="13"/>
  <c r="U37" i="13"/>
  <c r="U38" i="13"/>
  <c r="U39" i="13"/>
  <c r="U40" i="13"/>
  <c r="U41" i="13"/>
  <c r="U42" i="13"/>
  <c r="U43" i="13"/>
  <c r="U44" i="13"/>
  <c r="U45" i="13"/>
  <c r="U46" i="13"/>
  <c r="U47" i="13"/>
  <c r="U48" i="13"/>
  <c r="U49" i="13"/>
  <c r="U50" i="13"/>
  <c r="U51" i="13"/>
  <c r="U52" i="13"/>
  <c r="U53" i="13"/>
  <c r="U54" i="13"/>
  <c r="U55" i="13"/>
  <c r="U56" i="13"/>
  <c r="U57" i="13"/>
  <c r="U58" i="13"/>
  <c r="U59" i="13"/>
  <c r="U60" i="13"/>
  <c r="U61" i="13"/>
  <c r="U62" i="13"/>
  <c r="U63" i="13"/>
  <c r="U64" i="13"/>
  <c r="U65" i="13"/>
  <c r="U66" i="13"/>
  <c r="U67" i="13"/>
  <c r="U68" i="13"/>
  <c r="U69" i="13"/>
  <c r="U70" i="13"/>
  <c r="U71" i="13"/>
  <c r="U72" i="13"/>
  <c r="U73" i="13"/>
  <c r="U74" i="13"/>
  <c r="U75" i="13"/>
  <c r="U76" i="13"/>
  <c r="U77" i="13"/>
  <c r="U78" i="13"/>
  <c r="U79" i="13"/>
  <c r="U80" i="13"/>
  <c r="U81" i="13"/>
  <c r="U82" i="13"/>
  <c r="U83" i="13"/>
  <c r="U84" i="13"/>
  <c r="U85" i="13"/>
  <c r="U86" i="13"/>
  <c r="U87" i="13"/>
  <c r="U88" i="13"/>
  <c r="U89" i="13"/>
  <c r="U90" i="13"/>
  <c r="U91" i="13"/>
  <c r="U92" i="13"/>
  <c r="U93" i="13"/>
  <c r="U94" i="13"/>
  <c r="U95" i="13"/>
  <c r="U96" i="13"/>
  <c r="U97" i="13"/>
  <c r="U98" i="13"/>
  <c r="U99" i="13"/>
  <c r="U100" i="13"/>
  <c r="U101" i="13"/>
  <c r="U102" i="13"/>
  <c r="U103" i="13"/>
  <c r="U104" i="13"/>
  <c r="U105" i="13"/>
  <c r="U106" i="13"/>
  <c r="U107" i="13"/>
  <c r="U108" i="13"/>
  <c r="U109" i="13"/>
  <c r="U110" i="13"/>
  <c r="U111" i="13"/>
  <c r="U112" i="13"/>
  <c r="U113" i="13"/>
  <c r="U114" i="13"/>
  <c r="U115" i="13"/>
  <c r="U116" i="13"/>
  <c r="U117" i="13"/>
  <c r="U118" i="13"/>
  <c r="U119" i="13"/>
  <c r="U120" i="13"/>
  <c r="U121" i="13"/>
  <c r="U122" i="13"/>
  <c r="U123" i="13"/>
  <c r="U124" i="13"/>
  <c r="U125" i="13"/>
  <c r="U126" i="13"/>
  <c r="U127" i="13"/>
  <c r="U128" i="13"/>
  <c r="U129" i="13"/>
  <c r="U130" i="13"/>
  <c r="U131" i="13"/>
  <c r="U132" i="13"/>
  <c r="U133" i="13"/>
  <c r="U134" i="13"/>
  <c r="U135" i="13"/>
  <c r="U136" i="13"/>
  <c r="U137" i="13"/>
  <c r="U138" i="13"/>
  <c r="U139" i="13"/>
  <c r="U140" i="13"/>
  <c r="U141" i="13"/>
  <c r="U142" i="13"/>
  <c r="U143" i="13"/>
  <c r="U144" i="13"/>
  <c r="U145" i="13"/>
  <c r="U146" i="13"/>
  <c r="U147" i="13"/>
  <c r="U148" i="13"/>
  <c r="U149" i="13"/>
  <c r="U150" i="13"/>
  <c r="U151" i="13"/>
  <c r="U152" i="13"/>
  <c r="U153" i="13"/>
  <c r="U154" i="13"/>
  <c r="U155" i="13"/>
  <c r="U156" i="13"/>
  <c r="U157" i="13"/>
  <c r="U158" i="13"/>
  <c r="U159" i="13"/>
  <c r="U160" i="13"/>
  <c r="U161" i="13"/>
  <c r="U162" i="13"/>
  <c r="U163" i="13"/>
  <c r="U164" i="13"/>
  <c r="U165" i="13"/>
  <c r="U166" i="13"/>
  <c r="U167" i="13"/>
  <c r="U168" i="13"/>
  <c r="U169" i="13"/>
  <c r="U170" i="13"/>
  <c r="U171" i="13"/>
  <c r="U172" i="13"/>
  <c r="U173" i="13"/>
  <c r="U174" i="13"/>
  <c r="U175" i="13"/>
  <c r="U176" i="13"/>
  <c r="U177" i="13"/>
  <c r="U178" i="13"/>
  <c r="U179" i="13"/>
  <c r="U180" i="13"/>
  <c r="U181" i="13"/>
  <c r="U182" i="13"/>
  <c r="U183" i="13"/>
  <c r="U184" i="13"/>
  <c r="U185" i="13"/>
  <c r="U186" i="13"/>
  <c r="U187" i="13"/>
  <c r="U188" i="13"/>
  <c r="U189" i="13"/>
  <c r="U190" i="13"/>
  <c r="U191" i="13"/>
  <c r="U192" i="13"/>
  <c r="U193" i="13"/>
  <c r="U194" i="13"/>
  <c r="U195" i="13"/>
  <c r="U196" i="13"/>
  <c r="U197" i="13"/>
  <c r="U198" i="13"/>
  <c r="U199" i="13"/>
  <c r="U200" i="13"/>
  <c r="U201" i="13"/>
  <c r="U202" i="13"/>
  <c r="U203" i="13"/>
  <c r="U204" i="13"/>
  <c r="U205" i="13"/>
  <c r="U206" i="13"/>
  <c r="U207" i="13"/>
  <c r="U208" i="13"/>
  <c r="U209" i="13"/>
  <c r="U210" i="13"/>
  <c r="U211" i="13"/>
  <c r="U212" i="13"/>
  <c r="U213" i="13"/>
  <c r="U214" i="13"/>
  <c r="U215" i="13"/>
  <c r="U216" i="13"/>
  <c r="U217" i="13"/>
  <c r="U218" i="13"/>
  <c r="U219" i="13"/>
  <c r="U220" i="13"/>
  <c r="U221" i="13"/>
  <c r="U222" i="13"/>
  <c r="U223" i="13"/>
  <c r="U224" i="13"/>
  <c r="U225" i="13"/>
  <c r="U226" i="13"/>
  <c r="U227" i="13"/>
  <c r="U228" i="13"/>
  <c r="U229" i="13"/>
  <c r="U230" i="13"/>
  <c r="U231" i="13"/>
  <c r="U232" i="13"/>
  <c r="U233" i="13"/>
  <c r="U234" i="13"/>
  <c r="U235" i="13"/>
  <c r="U236" i="13"/>
  <c r="U237" i="13"/>
  <c r="U238" i="13"/>
  <c r="U239" i="13"/>
  <c r="U240" i="13"/>
  <c r="U241" i="13"/>
  <c r="U242" i="13"/>
  <c r="U243" i="13"/>
  <c r="U244" i="13"/>
  <c r="U245" i="13"/>
  <c r="U246" i="13"/>
  <c r="U247" i="13"/>
  <c r="U248" i="13"/>
  <c r="U249" i="13"/>
  <c r="U250" i="13"/>
  <c r="U251" i="13"/>
  <c r="U252" i="13"/>
  <c r="U253" i="13"/>
  <c r="U254" i="13"/>
  <c r="U255" i="13"/>
  <c r="U256" i="13"/>
  <c r="U257" i="13"/>
  <c r="U258" i="13"/>
  <c r="U259" i="13"/>
  <c r="U260" i="13"/>
  <c r="U261" i="13"/>
  <c r="U262" i="13"/>
  <c r="U263" i="13"/>
  <c r="U264" i="13"/>
  <c r="U265" i="13"/>
  <c r="U266" i="13"/>
  <c r="U267" i="13"/>
  <c r="U268" i="13"/>
  <c r="U269" i="13"/>
  <c r="U270" i="13"/>
  <c r="U271" i="13"/>
  <c r="U272" i="13"/>
  <c r="U273" i="13"/>
  <c r="U274" i="13"/>
  <c r="U275" i="13"/>
  <c r="U276" i="13"/>
  <c r="U277" i="13"/>
  <c r="U278" i="13"/>
  <c r="U279" i="13"/>
  <c r="U280" i="13"/>
  <c r="U281" i="13"/>
  <c r="U282" i="13"/>
  <c r="U283" i="13"/>
  <c r="U284" i="13"/>
  <c r="U285" i="13"/>
  <c r="U286" i="13"/>
  <c r="U287" i="13"/>
  <c r="U288" i="13"/>
  <c r="U289" i="13"/>
  <c r="U290" i="13"/>
  <c r="U291" i="13"/>
  <c r="U292" i="13"/>
  <c r="U293" i="13"/>
  <c r="U294" i="13"/>
  <c r="U295" i="13"/>
  <c r="U296" i="13"/>
  <c r="U297" i="13"/>
  <c r="U298" i="13"/>
  <c r="U299" i="13"/>
  <c r="U300" i="13"/>
  <c r="U301" i="13"/>
  <c r="U302" i="13"/>
  <c r="U303" i="13"/>
  <c r="U304" i="13"/>
  <c r="U305" i="13"/>
  <c r="U306" i="13"/>
  <c r="U307" i="13"/>
  <c r="U308" i="13"/>
  <c r="U309" i="13"/>
  <c r="U310" i="13"/>
  <c r="U311" i="13"/>
  <c r="U312" i="13"/>
  <c r="U313" i="13"/>
  <c r="U314" i="13"/>
  <c r="U315" i="13"/>
  <c r="U316" i="13"/>
  <c r="U317" i="13"/>
  <c r="U318" i="13"/>
  <c r="U319" i="13"/>
  <c r="U320" i="13"/>
  <c r="U321" i="13"/>
  <c r="U322" i="13"/>
  <c r="U323" i="13"/>
  <c r="U324" i="13"/>
  <c r="U325" i="13"/>
  <c r="U326" i="13"/>
  <c r="U327" i="13"/>
  <c r="U328" i="13"/>
  <c r="U329" i="13"/>
  <c r="U330" i="13"/>
  <c r="U331" i="13"/>
  <c r="U332" i="13"/>
  <c r="U333" i="13"/>
  <c r="U334" i="13"/>
  <c r="U335" i="13"/>
  <c r="U336" i="13"/>
  <c r="U337" i="13"/>
  <c r="U338" i="13"/>
  <c r="U339" i="13"/>
  <c r="U340" i="13"/>
  <c r="U341" i="13"/>
  <c r="U342" i="13"/>
  <c r="U343" i="13"/>
  <c r="U344" i="13"/>
  <c r="U345" i="13"/>
  <c r="U346" i="13"/>
  <c r="U347" i="13"/>
  <c r="U348" i="13"/>
  <c r="U349" i="13"/>
  <c r="U350" i="13"/>
  <c r="U351" i="13"/>
  <c r="U352" i="13"/>
  <c r="U353" i="13"/>
  <c r="U354" i="13"/>
  <c r="U355" i="13"/>
  <c r="U356" i="13"/>
  <c r="U357" i="13"/>
  <c r="U358" i="13"/>
  <c r="U359" i="13"/>
  <c r="U360" i="13"/>
  <c r="U361" i="13"/>
  <c r="U362" i="13"/>
  <c r="U363" i="13"/>
  <c r="U364" i="13"/>
  <c r="U365" i="13"/>
  <c r="U366" i="13"/>
  <c r="U367" i="13"/>
  <c r="U368" i="13"/>
  <c r="U369" i="13"/>
  <c r="U370" i="13"/>
  <c r="U371" i="13"/>
  <c r="U372" i="13"/>
  <c r="U373" i="13"/>
  <c r="U374" i="13"/>
  <c r="U375" i="13"/>
  <c r="U376" i="13"/>
  <c r="U377" i="13"/>
  <c r="U378" i="13"/>
  <c r="U379" i="13"/>
  <c r="U380" i="13"/>
  <c r="U381" i="13"/>
  <c r="U382" i="13"/>
  <c r="U383" i="13"/>
  <c r="U384" i="13"/>
  <c r="U385" i="13"/>
  <c r="U386" i="13"/>
  <c r="U387" i="13"/>
  <c r="U388" i="13"/>
  <c r="U389" i="13"/>
  <c r="U390" i="13"/>
  <c r="U391" i="13"/>
  <c r="U392" i="13"/>
  <c r="U393" i="13"/>
  <c r="U394" i="13"/>
  <c r="U395" i="13"/>
  <c r="U396" i="13"/>
  <c r="U397" i="13"/>
  <c r="U398" i="13"/>
  <c r="U399" i="13"/>
  <c r="U400" i="13"/>
  <c r="U401" i="13"/>
  <c r="U402" i="13"/>
  <c r="U403" i="13"/>
  <c r="U404" i="13"/>
  <c r="U405" i="13"/>
  <c r="U406" i="13"/>
  <c r="U407" i="13"/>
  <c r="U408" i="13"/>
  <c r="U409" i="13"/>
  <c r="U410" i="13"/>
  <c r="U411" i="13"/>
  <c r="U412" i="13"/>
  <c r="U413" i="13"/>
  <c r="U414" i="13"/>
  <c r="U415" i="13"/>
  <c r="U416" i="13"/>
  <c r="U417" i="13"/>
  <c r="U418" i="13"/>
  <c r="U419" i="13"/>
  <c r="U420" i="13"/>
  <c r="U421" i="13"/>
  <c r="U422" i="13"/>
  <c r="U423" i="13"/>
  <c r="U424" i="13"/>
  <c r="U425" i="13"/>
  <c r="U426" i="13"/>
  <c r="U427" i="13"/>
  <c r="U428" i="13"/>
  <c r="U429" i="13"/>
  <c r="U430" i="13"/>
  <c r="U431" i="13"/>
  <c r="U432" i="13"/>
  <c r="U433" i="13"/>
  <c r="U434" i="13"/>
  <c r="U435" i="13"/>
  <c r="U436" i="13"/>
  <c r="U437" i="13"/>
  <c r="U438" i="13"/>
  <c r="U439" i="13"/>
  <c r="U440" i="13"/>
  <c r="U441" i="13"/>
  <c r="U442" i="13"/>
  <c r="U443" i="13"/>
  <c r="U444" i="13"/>
  <c r="U445" i="13"/>
  <c r="U446" i="13"/>
  <c r="U447" i="13"/>
  <c r="U448" i="13"/>
  <c r="U449" i="13"/>
  <c r="U450" i="13"/>
  <c r="U451" i="13"/>
  <c r="U452" i="13"/>
  <c r="U453" i="13"/>
  <c r="U454" i="13"/>
  <c r="U455" i="13"/>
  <c r="U456" i="13"/>
  <c r="U457" i="13"/>
  <c r="U458" i="13"/>
  <c r="U459" i="13"/>
  <c r="U460" i="13"/>
  <c r="U461" i="13"/>
  <c r="U462" i="13"/>
  <c r="U463" i="13"/>
  <c r="U464" i="13"/>
  <c r="U465" i="13"/>
  <c r="U466" i="13"/>
  <c r="U467" i="13"/>
  <c r="U468" i="13"/>
  <c r="U469" i="13"/>
  <c r="U470" i="13"/>
  <c r="U471" i="13"/>
  <c r="U472" i="13"/>
  <c r="U473" i="13"/>
  <c r="U474" i="13"/>
  <c r="U475" i="13"/>
  <c r="U476" i="13"/>
  <c r="U477" i="13"/>
  <c r="U478" i="13"/>
  <c r="U479" i="13"/>
  <c r="U480" i="13"/>
  <c r="U481" i="13"/>
  <c r="U482" i="13"/>
  <c r="U483" i="13"/>
  <c r="U484" i="13"/>
  <c r="U485" i="13"/>
  <c r="U486" i="13"/>
  <c r="U487" i="13"/>
  <c r="U488" i="13"/>
  <c r="U489" i="13"/>
  <c r="U490" i="13"/>
  <c r="U491" i="13"/>
  <c r="U492" i="13"/>
  <c r="U493" i="13"/>
  <c r="U494" i="13"/>
  <c r="U495" i="13"/>
  <c r="U496" i="13"/>
  <c r="U497" i="13"/>
  <c r="U498" i="13"/>
  <c r="U499" i="13"/>
  <c r="U500" i="13"/>
  <c r="U501" i="13"/>
  <c r="U502" i="13"/>
  <c r="U503" i="13"/>
  <c r="U504" i="13"/>
  <c r="U505" i="13"/>
  <c r="U506" i="13"/>
  <c r="U507" i="13"/>
  <c r="U508" i="13"/>
  <c r="U509" i="13"/>
  <c r="U510" i="13"/>
  <c r="U511" i="13"/>
  <c r="U512" i="13"/>
  <c r="U513" i="13"/>
  <c r="U514" i="13"/>
  <c r="U515" i="13"/>
  <c r="U516" i="13"/>
  <c r="U517" i="13"/>
  <c r="U518" i="13"/>
  <c r="U519" i="13"/>
  <c r="U520" i="13"/>
  <c r="U521" i="13"/>
  <c r="U522" i="13"/>
  <c r="U523" i="13"/>
  <c r="U524" i="13"/>
  <c r="U525" i="13"/>
  <c r="U526" i="13"/>
  <c r="U527" i="13"/>
  <c r="U528" i="13"/>
  <c r="U529" i="13"/>
  <c r="U530" i="13"/>
  <c r="U531" i="13"/>
  <c r="U532" i="13"/>
  <c r="U533" i="13"/>
  <c r="U534" i="13"/>
  <c r="U535" i="13"/>
  <c r="U536" i="13"/>
  <c r="U537" i="13"/>
  <c r="U538" i="13"/>
  <c r="U539" i="13"/>
  <c r="U540" i="13"/>
  <c r="U541" i="13"/>
  <c r="U542" i="13"/>
  <c r="U543" i="13"/>
  <c r="U544" i="13"/>
  <c r="U545" i="13"/>
  <c r="U546" i="13"/>
  <c r="U547" i="13"/>
  <c r="U548" i="13"/>
  <c r="U549" i="13"/>
  <c r="U550" i="13"/>
  <c r="U551" i="13"/>
  <c r="U552" i="13"/>
  <c r="U553" i="13"/>
  <c r="U554" i="13"/>
  <c r="U555" i="13"/>
  <c r="U556" i="13"/>
  <c r="U557" i="13"/>
  <c r="U558" i="13"/>
  <c r="U559" i="13"/>
  <c r="U560" i="13"/>
  <c r="U561" i="13"/>
  <c r="U562" i="13"/>
  <c r="U563" i="13"/>
  <c r="U564" i="13"/>
  <c r="U565" i="13"/>
  <c r="U566" i="13"/>
  <c r="U567" i="13"/>
  <c r="U568" i="13"/>
  <c r="U569" i="13"/>
  <c r="U570" i="13"/>
  <c r="U571" i="13"/>
  <c r="U572" i="13"/>
  <c r="U573" i="13"/>
  <c r="U574" i="13"/>
  <c r="U575" i="13"/>
  <c r="U576" i="13"/>
  <c r="U577" i="13"/>
  <c r="U578" i="13"/>
  <c r="U579" i="13"/>
  <c r="U580" i="13"/>
  <c r="U581" i="13"/>
  <c r="U582" i="13"/>
  <c r="U583" i="13"/>
  <c r="U584" i="13"/>
  <c r="U585" i="13"/>
  <c r="U586" i="13"/>
  <c r="T7" i="13"/>
  <c r="T8" i="13"/>
  <c r="T10" i="13"/>
  <c r="T11" i="13"/>
  <c r="T12" i="13"/>
  <c r="T14" i="13"/>
  <c r="T15" i="13"/>
  <c r="T18" i="13"/>
  <c r="T19" i="13"/>
  <c r="T22" i="13"/>
  <c r="T23" i="13"/>
  <c r="T24" i="13"/>
  <c r="T26" i="13"/>
  <c r="T27" i="13"/>
  <c r="T28" i="13"/>
  <c r="T30" i="13"/>
  <c r="T31" i="13"/>
  <c r="T34" i="13"/>
  <c r="T35" i="13"/>
  <c r="T38" i="13"/>
  <c r="T39" i="13"/>
  <c r="T40" i="13"/>
  <c r="T42" i="13"/>
  <c r="T43" i="13"/>
  <c r="T44" i="13"/>
  <c r="T46" i="13"/>
  <c r="T47" i="13"/>
  <c r="T50" i="13"/>
  <c r="T51" i="13"/>
  <c r="T54" i="13"/>
  <c r="T55" i="13"/>
  <c r="T56" i="13"/>
  <c r="T58" i="13"/>
  <c r="T59" i="13"/>
  <c r="T60" i="13"/>
  <c r="T62" i="13"/>
  <c r="T63" i="13"/>
  <c r="T66" i="13"/>
  <c r="T67" i="13"/>
  <c r="T70" i="13"/>
  <c r="T71" i="13"/>
  <c r="T72" i="13"/>
  <c r="T74" i="13"/>
  <c r="T75" i="13"/>
  <c r="T76" i="13"/>
  <c r="T78" i="13"/>
  <c r="T79" i="13"/>
  <c r="T82" i="13"/>
  <c r="T83" i="13"/>
  <c r="T86" i="13"/>
  <c r="T87" i="13"/>
  <c r="T88" i="13"/>
  <c r="T90" i="13"/>
  <c r="T91" i="13"/>
  <c r="T92" i="13"/>
  <c r="T94" i="13"/>
  <c r="T95" i="13"/>
  <c r="T98" i="13"/>
  <c r="T99" i="13"/>
  <c r="T102" i="13"/>
  <c r="T103" i="13"/>
  <c r="T104" i="13"/>
  <c r="T106" i="13"/>
  <c r="T107" i="13"/>
  <c r="T108" i="13"/>
  <c r="T110" i="13"/>
  <c r="T111" i="13"/>
  <c r="T114" i="13"/>
  <c r="T115" i="13"/>
  <c r="T118" i="13"/>
  <c r="T119" i="13"/>
  <c r="T120" i="13"/>
  <c r="T122" i="13"/>
  <c r="T123" i="13"/>
  <c r="T124" i="13"/>
  <c r="T126" i="13"/>
  <c r="T127" i="13"/>
  <c r="T130" i="13"/>
  <c r="T131" i="13"/>
  <c r="T134" i="13"/>
  <c r="T135" i="13"/>
  <c r="T136" i="13"/>
  <c r="T138" i="13"/>
  <c r="T139" i="13"/>
  <c r="T140" i="13"/>
  <c r="T142" i="13"/>
  <c r="T143" i="13"/>
  <c r="T146" i="13"/>
  <c r="T147" i="13"/>
  <c r="T150" i="13"/>
  <c r="T151" i="13"/>
  <c r="T152" i="13"/>
  <c r="T154" i="13"/>
  <c r="T155" i="13"/>
  <c r="T156" i="13"/>
  <c r="T158" i="13"/>
  <c r="T159" i="13"/>
  <c r="T162" i="13"/>
  <c r="T163" i="13"/>
  <c r="T166" i="13"/>
  <c r="T167" i="13"/>
  <c r="T168" i="13"/>
  <c r="T170" i="13"/>
  <c r="T171" i="13"/>
  <c r="T172" i="13"/>
  <c r="T174" i="13"/>
  <c r="T175" i="13"/>
  <c r="T178" i="13"/>
  <c r="T179" i="13"/>
  <c r="T182" i="13"/>
  <c r="T183" i="13"/>
  <c r="T184" i="13"/>
  <c r="T186" i="13"/>
  <c r="T187" i="13"/>
  <c r="T188" i="13"/>
  <c r="T190" i="13"/>
  <c r="T191" i="13"/>
  <c r="T194" i="13"/>
  <c r="T195" i="13"/>
  <c r="T198" i="13"/>
  <c r="T199" i="13"/>
  <c r="T200" i="13"/>
  <c r="T202" i="13"/>
  <c r="T203" i="13"/>
  <c r="T204" i="13"/>
  <c r="T206" i="13"/>
  <c r="T207" i="13"/>
  <c r="T210" i="13"/>
  <c r="T211" i="13"/>
  <c r="T214" i="13"/>
  <c r="T215" i="13"/>
  <c r="T216" i="13"/>
  <c r="T218" i="13"/>
  <c r="T219" i="13"/>
  <c r="T220" i="13"/>
  <c r="T222" i="13"/>
  <c r="T223" i="13"/>
  <c r="T226" i="13"/>
  <c r="T227" i="13"/>
  <c r="T230" i="13"/>
  <c r="T231" i="13"/>
  <c r="T232" i="13"/>
  <c r="T234" i="13"/>
  <c r="T235" i="13"/>
  <c r="T236" i="13"/>
  <c r="T238" i="13"/>
  <c r="T239" i="13"/>
  <c r="T242" i="13"/>
  <c r="T243" i="13"/>
  <c r="T246" i="13"/>
  <c r="T247" i="13"/>
  <c r="T248" i="13"/>
  <c r="T250" i="13"/>
  <c r="T251" i="13"/>
  <c r="T252" i="13"/>
  <c r="T254" i="13"/>
  <c r="T255" i="13"/>
  <c r="T258" i="13"/>
  <c r="T259" i="13"/>
  <c r="T262" i="13"/>
  <c r="T263" i="13"/>
  <c r="T264" i="13"/>
  <c r="T266" i="13"/>
  <c r="T267" i="13"/>
  <c r="T268" i="13"/>
  <c r="T270" i="13"/>
  <c r="T271" i="13"/>
  <c r="T274" i="13"/>
  <c r="T275" i="13"/>
  <c r="T278" i="13"/>
  <c r="T279" i="13"/>
  <c r="T280" i="13"/>
  <c r="T282" i="13"/>
  <c r="T283" i="13"/>
  <c r="T284" i="13"/>
  <c r="T286" i="13"/>
  <c r="T287" i="13"/>
  <c r="T290" i="13"/>
  <c r="T291" i="13"/>
  <c r="T294" i="13"/>
  <c r="T295" i="13"/>
  <c r="T296" i="13"/>
  <c r="T298" i="13"/>
  <c r="T299" i="13"/>
  <c r="T300" i="13"/>
  <c r="T302" i="13"/>
  <c r="T303" i="13"/>
  <c r="T306" i="13"/>
  <c r="T307" i="13"/>
  <c r="T310" i="13"/>
  <c r="T311" i="13"/>
  <c r="T312" i="13"/>
  <c r="T314" i="13"/>
  <c r="T315" i="13"/>
  <c r="T316" i="13"/>
  <c r="T318" i="13"/>
  <c r="T319" i="13"/>
  <c r="T322" i="13"/>
  <c r="T323" i="13"/>
  <c r="T326" i="13"/>
  <c r="T327" i="13"/>
  <c r="T328" i="13"/>
  <c r="T330" i="13"/>
  <c r="T331" i="13"/>
  <c r="T332" i="13"/>
  <c r="T334" i="13"/>
  <c r="T335" i="13"/>
  <c r="T338" i="13"/>
  <c r="T339" i="13"/>
  <c r="T342" i="13"/>
  <c r="T343" i="13"/>
  <c r="T344" i="13"/>
  <c r="T346" i="13"/>
  <c r="T347" i="13"/>
  <c r="T348" i="13"/>
  <c r="T350" i="13"/>
  <c r="T351" i="13"/>
  <c r="T354" i="13"/>
  <c r="T355" i="13"/>
  <c r="T358" i="13"/>
  <c r="T359" i="13"/>
  <c r="T360" i="13"/>
  <c r="T362" i="13"/>
  <c r="T363" i="13"/>
  <c r="T364" i="13"/>
  <c r="T366" i="13"/>
  <c r="T367" i="13"/>
  <c r="T370" i="13"/>
  <c r="T371" i="13"/>
  <c r="T374" i="13"/>
  <c r="T375" i="13"/>
  <c r="T376" i="13"/>
  <c r="T378" i="13"/>
  <c r="T379" i="13"/>
  <c r="T380" i="13"/>
  <c r="T382" i="13"/>
  <c r="T383" i="13"/>
  <c r="T386" i="13"/>
  <c r="T387" i="13"/>
  <c r="T390" i="13"/>
  <c r="T391" i="13"/>
  <c r="T392" i="13"/>
  <c r="T394" i="13"/>
  <c r="T395" i="13"/>
  <c r="T396" i="13"/>
  <c r="T398" i="13"/>
  <c r="T399" i="13"/>
  <c r="T402" i="13"/>
  <c r="T403" i="13"/>
  <c r="T406" i="13"/>
  <c r="T407" i="13"/>
  <c r="T408" i="13"/>
  <c r="T410" i="13"/>
  <c r="T411" i="13"/>
  <c r="T412" i="13"/>
  <c r="T414" i="13"/>
  <c r="T415" i="13"/>
  <c r="T418" i="13"/>
  <c r="T419" i="13"/>
  <c r="T422" i="13"/>
  <c r="T423" i="13"/>
  <c r="T424" i="13"/>
  <c r="T426" i="13"/>
  <c r="T427" i="13"/>
  <c r="T428" i="13"/>
  <c r="T430" i="13"/>
  <c r="T431" i="13"/>
  <c r="T434" i="13"/>
  <c r="T435" i="13"/>
  <c r="T438" i="13"/>
  <c r="T439" i="13"/>
  <c r="T440" i="13"/>
  <c r="T442" i="13"/>
  <c r="T443" i="13"/>
  <c r="T444" i="13"/>
  <c r="T446" i="13"/>
  <c r="T447" i="13"/>
  <c r="T450" i="13"/>
  <c r="T451" i="13"/>
  <c r="T454" i="13"/>
  <c r="T455" i="13"/>
  <c r="T458" i="13"/>
  <c r="T459" i="13"/>
  <c r="T462" i="13"/>
  <c r="T463" i="13"/>
  <c r="T466" i="13"/>
  <c r="T467" i="13"/>
  <c r="T470" i="13"/>
  <c r="T471" i="13"/>
  <c r="T474" i="13"/>
  <c r="T475" i="13"/>
  <c r="T478" i="13"/>
  <c r="T479" i="13"/>
  <c r="T482" i="13"/>
  <c r="T483" i="13"/>
  <c r="T486" i="13"/>
  <c r="T487" i="13"/>
  <c r="T490" i="13"/>
  <c r="T491" i="13"/>
  <c r="T494" i="13"/>
  <c r="T495" i="13"/>
  <c r="T498" i="13"/>
  <c r="T499" i="13"/>
  <c r="T502" i="13"/>
  <c r="T503" i="13"/>
  <c r="T506" i="13"/>
  <c r="T507" i="13"/>
  <c r="T510" i="13"/>
  <c r="T511" i="13"/>
  <c r="T514" i="13"/>
  <c r="T515" i="13"/>
  <c r="T518" i="13"/>
  <c r="T519" i="13"/>
  <c r="T522" i="13"/>
  <c r="T523" i="13"/>
  <c r="T526" i="13"/>
  <c r="T527" i="13"/>
  <c r="T530" i="13"/>
  <c r="T531" i="13"/>
  <c r="T534" i="13"/>
  <c r="T535" i="13"/>
  <c r="T538" i="13"/>
  <c r="T539" i="13"/>
  <c r="T542" i="13"/>
  <c r="T543" i="13"/>
  <c r="T546" i="13"/>
  <c r="T547" i="13"/>
  <c r="T550" i="13"/>
  <c r="T551" i="13"/>
  <c r="T554" i="13"/>
  <c r="T555" i="13"/>
  <c r="T558" i="13"/>
  <c r="T559" i="13"/>
  <c r="T562" i="13"/>
  <c r="T563" i="13"/>
  <c r="T566" i="13"/>
  <c r="T567" i="13"/>
  <c r="T570" i="13"/>
  <c r="T571" i="13"/>
  <c r="T574" i="13"/>
  <c r="T575" i="13"/>
  <c r="T578" i="13"/>
  <c r="T579" i="13"/>
  <c r="T582" i="13"/>
  <c r="T583" i="13"/>
  <c r="T586" i="13"/>
  <c r="S479" i="13"/>
  <c r="S482" i="13"/>
  <c r="V482" i="13" s="1"/>
  <c r="S483" i="13"/>
  <c r="V483" i="13" s="1"/>
  <c r="S486" i="13"/>
  <c r="V486" i="13" s="1"/>
  <c r="S487" i="13"/>
  <c r="V487" i="13" s="1"/>
  <c r="S490" i="13"/>
  <c r="V490" i="13" s="1"/>
  <c r="S491" i="13"/>
  <c r="V491" i="13" s="1"/>
  <c r="S494" i="13"/>
  <c r="V494" i="13" s="1"/>
  <c r="S495" i="13"/>
  <c r="S498" i="13"/>
  <c r="V498" i="13" s="1"/>
  <c r="S499" i="13"/>
  <c r="V499" i="13" s="1"/>
  <c r="S502" i="13"/>
  <c r="V502" i="13" s="1"/>
  <c r="S503" i="13"/>
  <c r="V503" i="13" s="1"/>
  <c r="S506" i="13"/>
  <c r="V506" i="13" s="1"/>
  <c r="S507" i="13"/>
  <c r="V507" i="13" s="1"/>
  <c r="S510" i="13"/>
  <c r="V510" i="13" s="1"/>
  <c r="S511" i="13"/>
  <c r="S514" i="13"/>
  <c r="V514" i="13" s="1"/>
  <c r="S515" i="13"/>
  <c r="V515" i="13" s="1"/>
  <c r="S518" i="13"/>
  <c r="V518" i="13" s="1"/>
  <c r="S519" i="13"/>
  <c r="V519" i="13" s="1"/>
  <c r="S522" i="13"/>
  <c r="V522" i="13" s="1"/>
  <c r="S523" i="13"/>
  <c r="V523" i="13" s="1"/>
  <c r="S526" i="13"/>
  <c r="V526" i="13" s="1"/>
  <c r="S527" i="13"/>
  <c r="V527" i="13" s="1"/>
  <c r="S530" i="13"/>
  <c r="V530" i="13" s="1"/>
  <c r="S531" i="13"/>
  <c r="V531" i="13" s="1"/>
  <c r="S534" i="13"/>
  <c r="V534" i="13" s="1"/>
  <c r="S535" i="13"/>
  <c r="V535" i="13" s="1"/>
  <c r="S538" i="13"/>
  <c r="V538" i="13" s="1"/>
  <c r="S539" i="13"/>
  <c r="V539" i="13" s="1"/>
  <c r="S542" i="13"/>
  <c r="V542" i="13" s="1"/>
  <c r="S543" i="13"/>
  <c r="V543" i="13" s="1"/>
  <c r="S546" i="13"/>
  <c r="V546" i="13" s="1"/>
  <c r="S547" i="13"/>
  <c r="V547" i="13" s="1"/>
  <c r="S550" i="13"/>
  <c r="V550" i="13" s="1"/>
  <c r="S551" i="13"/>
  <c r="V551" i="13" s="1"/>
  <c r="S554" i="13"/>
  <c r="V554" i="13" s="1"/>
  <c r="S555" i="13"/>
  <c r="V555" i="13" s="1"/>
  <c r="S558" i="13"/>
  <c r="V558" i="13" s="1"/>
  <c r="S559" i="13"/>
  <c r="V559" i="13" s="1"/>
  <c r="S562" i="13"/>
  <c r="V562" i="13" s="1"/>
  <c r="S563" i="13"/>
  <c r="V563" i="13" s="1"/>
  <c r="S566" i="13"/>
  <c r="V566" i="13" s="1"/>
  <c r="S567" i="13"/>
  <c r="V567" i="13" s="1"/>
  <c r="S570" i="13"/>
  <c r="V570" i="13" s="1"/>
  <c r="S571" i="13"/>
  <c r="V571" i="13" s="1"/>
  <c r="S574" i="13"/>
  <c r="V574" i="13" s="1"/>
  <c r="S575" i="13"/>
  <c r="V575" i="13" s="1"/>
  <c r="S578" i="13"/>
  <c r="V578" i="13" s="1"/>
  <c r="S579" i="13"/>
  <c r="V579" i="13" s="1"/>
  <c r="S582" i="13"/>
  <c r="V582" i="13" s="1"/>
  <c r="S583" i="13"/>
  <c r="V583" i="13" s="1"/>
  <c r="S586" i="13"/>
  <c r="V586" i="13" s="1"/>
  <c r="S7" i="13"/>
  <c r="S8" i="13"/>
  <c r="V8" i="13" s="1"/>
  <c r="S10" i="13"/>
  <c r="V10" i="13" s="1"/>
  <c r="S11" i="13"/>
  <c r="V11" i="13" s="1"/>
  <c r="S12" i="13"/>
  <c r="V12" i="13" s="1"/>
  <c r="S13" i="13"/>
  <c r="V13" i="13" s="1"/>
  <c r="S14" i="13"/>
  <c r="S15" i="13"/>
  <c r="V15" i="13" s="1"/>
  <c r="S16" i="13"/>
  <c r="V16" i="13" s="1"/>
  <c r="S17" i="13"/>
  <c r="V17" i="13" s="1"/>
  <c r="S18" i="13"/>
  <c r="V18" i="13" s="1"/>
  <c r="S19" i="13"/>
  <c r="S20" i="13"/>
  <c r="S21" i="13"/>
  <c r="V21" i="13" s="1"/>
  <c r="S22" i="13"/>
  <c r="V22" i="13" s="1"/>
  <c r="S23" i="13"/>
  <c r="V23" i="13" s="1"/>
  <c r="S24" i="13"/>
  <c r="V24" i="13" s="1"/>
  <c r="S25" i="13"/>
  <c r="V25" i="13" s="1"/>
  <c r="S26" i="13"/>
  <c r="V26" i="13" s="1"/>
  <c r="S27" i="13"/>
  <c r="V27" i="13" s="1"/>
  <c r="S28" i="13"/>
  <c r="V28" i="13" s="1"/>
  <c r="S29" i="13"/>
  <c r="V29" i="13" s="1"/>
  <c r="S30" i="13"/>
  <c r="V30" i="13" s="1"/>
  <c r="S31" i="13"/>
  <c r="V31" i="13" s="1"/>
  <c r="S32" i="13"/>
  <c r="V32" i="13" s="1"/>
  <c r="S33" i="13"/>
  <c r="V33" i="13" s="1"/>
  <c r="S34" i="13"/>
  <c r="S35" i="13"/>
  <c r="V35" i="13" s="1"/>
  <c r="S36" i="13"/>
  <c r="V36" i="13" s="1"/>
  <c r="S37" i="13"/>
  <c r="V37" i="13" s="1"/>
  <c r="S38" i="13"/>
  <c r="S39" i="13"/>
  <c r="S40" i="13"/>
  <c r="V40" i="13" s="1"/>
  <c r="S41" i="13"/>
  <c r="V41" i="13" s="1"/>
  <c r="S42" i="13"/>
  <c r="V42" i="13" s="1"/>
  <c r="S43" i="13"/>
  <c r="V43" i="13" s="1"/>
  <c r="S44" i="13"/>
  <c r="V44" i="13" s="1"/>
  <c r="S45" i="13"/>
  <c r="V45" i="13" s="1"/>
  <c r="S46" i="13"/>
  <c r="V46" i="13" s="1"/>
  <c r="S47" i="13"/>
  <c r="V47" i="13" s="1"/>
  <c r="S48" i="13"/>
  <c r="V48" i="13" s="1"/>
  <c r="S49" i="13"/>
  <c r="V49" i="13" s="1"/>
  <c r="S50" i="13"/>
  <c r="V50" i="13" s="1"/>
  <c r="S51" i="13"/>
  <c r="V51" i="13" s="1"/>
  <c r="S52" i="13"/>
  <c r="V52" i="13" s="1"/>
  <c r="S53" i="13"/>
  <c r="V53" i="13" s="1"/>
  <c r="S54" i="13"/>
  <c r="V54" i="13" s="1"/>
  <c r="S55" i="13"/>
  <c r="V55" i="13" s="1"/>
  <c r="S56" i="13"/>
  <c r="V56" i="13" s="1"/>
  <c r="S57" i="13"/>
  <c r="V57" i="13" s="1"/>
  <c r="S58" i="13"/>
  <c r="V58" i="13" s="1"/>
  <c r="S59" i="13"/>
  <c r="V59" i="13" s="1"/>
  <c r="S60" i="13"/>
  <c r="V60" i="13" s="1"/>
  <c r="S61" i="13"/>
  <c r="V61" i="13" s="1"/>
  <c r="S62" i="13"/>
  <c r="V62" i="13" s="1"/>
  <c r="S63" i="13"/>
  <c r="V63" i="13" s="1"/>
  <c r="S64" i="13"/>
  <c r="V64" i="13" s="1"/>
  <c r="S65" i="13"/>
  <c r="V65" i="13" s="1"/>
  <c r="S66" i="13"/>
  <c r="V66" i="13" s="1"/>
  <c r="S67" i="13"/>
  <c r="V67" i="13" s="1"/>
  <c r="S68" i="13"/>
  <c r="V68" i="13" s="1"/>
  <c r="S69" i="13"/>
  <c r="V69" i="13" s="1"/>
  <c r="S70" i="13"/>
  <c r="S71" i="13"/>
  <c r="S72" i="13"/>
  <c r="V72" i="13" s="1"/>
  <c r="S73" i="13"/>
  <c r="V73" i="13" s="1"/>
  <c r="S74" i="13"/>
  <c r="V74" i="13" s="1"/>
  <c r="S75" i="13"/>
  <c r="V75" i="13" s="1"/>
  <c r="S76" i="13"/>
  <c r="V76" i="13" s="1"/>
  <c r="S77" i="13"/>
  <c r="V77" i="13" s="1"/>
  <c r="S78" i="13"/>
  <c r="V78" i="13" s="1"/>
  <c r="S79" i="13"/>
  <c r="V79" i="13" s="1"/>
  <c r="S80" i="13"/>
  <c r="V80" i="13" s="1"/>
  <c r="S81" i="13"/>
  <c r="V81" i="13" s="1"/>
  <c r="S82" i="13"/>
  <c r="V82" i="13" s="1"/>
  <c r="S83" i="13"/>
  <c r="V83" i="13" s="1"/>
  <c r="S84" i="13"/>
  <c r="V84" i="13" s="1"/>
  <c r="S85" i="13"/>
  <c r="V85" i="13" s="1"/>
  <c r="S86" i="13"/>
  <c r="V86" i="13" s="1"/>
  <c r="S87" i="13"/>
  <c r="V87" i="13" s="1"/>
  <c r="S88" i="13"/>
  <c r="V88" i="13" s="1"/>
  <c r="S89" i="13"/>
  <c r="V89" i="13" s="1"/>
  <c r="S90" i="13"/>
  <c r="V90" i="13" s="1"/>
  <c r="S91" i="13"/>
  <c r="V91" i="13" s="1"/>
  <c r="S92" i="13"/>
  <c r="V92" i="13" s="1"/>
  <c r="S93" i="13"/>
  <c r="V93" i="13" s="1"/>
  <c r="S94" i="13"/>
  <c r="V94" i="13" s="1"/>
  <c r="S95" i="13"/>
  <c r="V95" i="13" s="1"/>
  <c r="S96" i="13"/>
  <c r="V96" i="13" s="1"/>
  <c r="S97" i="13"/>
  <c r="V97" i="13" s="1"/>
  <c r="S98" i="13"/>
  <c r="V98" i="13" s="1"/>
  <c r="S99" i="13"/>
  <c r="V99" i="13" s="1"/>
  <c r="S100" i="13"/>
  <c r="V100" i="13" s="1"/>
  <c r="S101" i="13"/>
  <c r="V101" i="13" s="1"/>
  <c r="S102" i="13"/>
  <c r="S103" i="13"/>
  <c r="S104" i="13"/>
  <c r="V104" i="13" s="1"/>
  <c r="S105" i="13"/>
  <c r="V105" i="13" s="1"/>
  <c r="S106" i="13"/>
  <c r="V106" i="13" s="1"/>
  <c r="S107" i="13"/>
  <c r="V107" i="13" s="1"/>
  <c r="S108" i="13"/>
  <c r="V108" i="13" s="1"/>
  <c r="S109" i="13"/>
  <c r="V109" i="13" s="1"/>
  <c r="S110" i="13"/>
  <c r="V110" i="13" s="1"/>
  <c r="S111" i="13"/>
  <c r="V111" i="13" s="1"/>
  <c r="S112" i="13"/>
  <c r="V112" i="13" s="1"/>
  <c r="S113" i="13"/>
  <c r="V113" i="13" s="1"/>
  <c r="S114" i="13"/>
  <c r="V114" i="13" s="1"/>
  <c r="S115" i="13"/>
  <c r="V115" i="13" s="1"/>
  <c r="S116" i="13"/>
  <c r="V116" i="13" s="1"/>
  <c r="S117" i="13"/>
  <c r="V117" i="13" s="1"/>
  <c r="S118" i="13"/>
  <c r="V118" i="13" s="1"/>
  <c r="S119" i="13"/>
  <c r="V119" i="13" s="1"/>
  <c r="S120" i="13"/>
  <c r="V120" i="13" s="1"/>
  <c r="S121" i="13"/>
  <c r="V121" i="13" s="1"/>
  <c r="S122" i="13"/>
  <c r="V122" i="13" s="1"/>
  <c r="S123" i="13"/>
  <c r="V123" i="13" s="1"/>
  <c r="S124" i="13"/>
  <c r="V124" i="13" s="1"/>
  <c r="S125" i="13"/>
  <c r="V125" i="13" s="1"/>
  <c r="S126" i="13"/>
  <c r="V126" i="13" s="1"/>
  <c r="S127" i="13"/>
  <c r="V127" i="13" s="1"/>
  <c r="S128" i="13"/>
  <c r="V128" i="13" s="1"/>
  <c r="S129" i="13"/>
  <c r="V129" i="13" s="1"/>
  <c r="S130" i="13"/>
  <c r="V130" i="13" s="1"/>
  <c r="S131" i="13"/>
  <c r="V131" i="13" s="1"/>
  <c r="S132" i="13"/>
  <c r="V132" i="13" s="1"/>
  <c r="S133" i="13"/>
  <c r="V133" i="13" s="1"/>
  <c r="S134" i="13"/>
  <c r="S135" i="13"/>
  <c r="S136" i="13"/>
  <c r="V136" i="13" s="1"/>
  <c r="S137" i="13"/>
  <c r="V137" i="13" s="1"/>
  <c r="S138" i="13"/>
  <c r="V138" i="13" s="1"/>
  <c r="S139" i="13"/>
  <c r="V139" i="13" s="1"/>
  <c r="S140" i="13"/>
  <c r="V140" i="13" s="1"/>
  <c r="S141" i="13"/>
  <c r="V141" i="13" s="1"/>
  <c r="S142" i="13"/>
  <c r="V142" i="13" s="1"/>
  <c r="S143" i="13"/>
  <c r="V143" i="13" s="1"/>
  <c r="S144" i="13"/>
  <c r="V144" i="13" s="1"/>
  <c r="S145" i="13"/>
  <c r="V145" i="13" s="1"/>
  <c r="S146" i="13"/>
  <c r="V146" i="13" s="1"/>
  <c r="S147" i="13"/>
  <c r="V147" i="13" s="1"/>
  <c r="S148" i="13"/>
  <c r="V148" i="13" s="1"/>
  <c r="S149" i="13"/>
  <c r="V149" i="13" s="1"/>
  <c r="S150" i="13"/>
  <c r="V150" i="13" s="1"/>
  <c r="S151" i="13"/>
  <c r="V151" i="13" s="1"/>
  <c r="S152" i="13"/>
  <c r="V152" i="13" s="1"/>
  <c r="S153" i="13"/>
  <c r="V153" i="13" s="1"/>
  <c r="S154" i="13"/>
  <c r="V154" i="13" s="1"/>
  <c r="S155" i="13"/>
  <c r="V155" i="13" s="1"/>
  <c r="S156" i="13"/>
  <c r="V156" i="13" s="1"/>
  <c r="S157" i="13"/>
  <c r="V157" i="13" s="1"/>
  <c r="S158" i="13"/>
  <c r="V158" i="13" s="1"/>
  <c r="S159" i="13"/>
  <c r="V159" i="13" s="1"/>
  <c r="S160" i="13"/>
  <c r="V160" i="13" s="1"/>
  <c r="S161" i="13"/>
  <c r="V161" i="13" s="1"/>
  <c r="S162" i="13"/>
  <c r="V162" i="13" s="1"/>
  <c r="S163" i="13"/>
  <c r="V163" i="13" s="1"/>
  <c r="S164" i="13"/>
  <c r="V164" i="13" s="1"/>
  <c r="S165" i="13"/>
  <c r="V165" i="13" s="1"/>
  <c r="S166" i="13"/>
  <c r="S167" i="13"/>
  <c r="S168" i="13"/>
  <c r="V168" i="13" s="1"/>
  <c r="S169" i="13"/>
  <c r="V169" i="13" s="1"/>
  <c r="S170" i="13"/>
  <c r="V170" i="13" s="1"/>
  <c r="S171" i="13"/>
  <c r="V171" i="13" s="1"/>
  <c r="S172" i="13"/>
  <c r="V172" i="13" s="1"/>
  <c r="S173" i="13"/>
  <c r="V173" i="13" s="1"/>
  <c r="S174" i="13"/>
  <c r="V174" i="13" s="1"/>
  <c r="S175" i="13"/>
  <c r="V175" i="13" s="1"/>
  <c r="S176" i="13"/>
  <c r="V176" i="13" s="1"/>
  <c r="S177" i="13"/>
  <c r="V177" i="13" s="1"/>
  <c r="S178" i="13"/>
  <c r="V178" i="13" s="1"/>
  <c r="S179" i="13"/>
  <c r="V179" i="13" s="1"/>
  <c r="S180" i="13"/>
  <c r="V180" i="13" s="1"/>
  <c r="S181" i="13"/>
  <c r="V181" i="13" s="1"/>
  <c r="S182" i="13"/>
  <c r="V182" i="13" s="1"/>
  <c r="S183" i="13"/>
  <c r="V183" i="13" s="1"/>
  <c r="S184" i="13"/>
  <c r="V184" i="13" s="1"/>
  <c r="S185" i="13"/>
  <c r="V185" i="13" s="1"/>
  <c r="S186" i="13"/>
  <c r="V186" i="13" s="1"/>
  <c r="S187" i="13"/>
  <c r="V187" i="13" s="1"/>
  <c r="S188" i="13"/>
  <c r="V188" i="13" s="1"/>
  <c r="S189" i="13"/>
  <c r="V189" i="13" s="1"/>
  <c r="S190" i="13"/>
  <c r="V190" i="13" s="1"/>
  <c r="S191" i="13"/>
  <c r="V191" i="13" s="1"/>
  <c r="S192" i="13"/>
  <c r="V192" i="13" s="1"/>
  <c r="S193" i="13"/>
  <c r="V193" i="13" s="1"/>
  <c r="S194" i="13"/>
  <c r="V194" i="13" s="1"/>
  <c r="S195" i="13"/>
  <c r="V195" i="13" s="1"/>
  <c r="S196" i="13"/>
  <c r="V196" i="13" s="1"/>
  <c r="S197" i="13"/>
  <c r="V197" i="13" s="1"/>
  <c r="S198" i="13"/>
  <c r="S199" i="13"/>
  <c r="S200" i="13"/>
  <c r="V200" i="13" s="1"/>
  <c r="S201" i="13"/>
  <c r="V201" i="13" s="1"/>
  <c r="S202" i="13"/>
  <c r="V202" i="13" s="1"/>
  <c r="S203" i="13"/>
  <c r="V203" i="13" s="1"/>
  <c r="S204" i="13"/>
  <c r="V204" i="13" s="1"/>
  <c r="S205" i="13"/>
  <c r="V205" i="13" s="1"/>
  <c r="S206" i="13"/>
  <c r="V206" i="13" s="1"/>
  <c r="S207" i="13"/>
  <c r="V207" i="13" s="1"/>
  <c r="S208" i="13"/>
  <c r="V208" i="13" s="1"/>
  <c r="S209" i="13"/>
  <c r="V209" i="13" s="1"/>
  <c r="S210" i="13"/>
  <c r="V210" i="13" s="1"/>
  <c r="S211" i="13"/>
  <c r="V211" i="13" s="1"/>
  <c r="S212" i="13"/>
  <c r="V212" i="13" s="1"/>
  <c r="S213" i="13"/>
  <c r="V213" i="13" s="1"/>
  <c r="S214" i="13"/>
  <c r="V214" i="13" s="1"/>
  <c r="S215" i="13"/>
  <c r="V215" i="13" s="1"/>
  <c r="S216" i="13"/>
  <c r="V216" i="13" s="1"/>
  <c r="S217" i="13"/>
  <c r="V217" i="13" s="1"/>
  <c r="S218" i="13"/>
  <c r="V218" i="13" s="1"/>
  <c r="S219" i="13"/>
  <c r="V219" i="13" s="1"/>
  <c r="S220" i="13"/>
  <c r="V220" i="13" s="1"/>
  <c r="S221" i="13"/>
  <c r="V221" i="13" s="1"/>
  <c r="S222" i="13"/>
  <c r="V222" i="13" s="1"/>
  <c r="S223" i="13"/>
  <c r="V223" i="13" s="1"/>
  <c r="S224" i="13"/>
  <c r="V224" i="13" s="1"/>
  <c r="S225" i="13"/>
  <c r="V225" i="13" s="1"/>
  <c r="S226" i="13"/>
  <c r="V226" i="13" s="1"/>
  <c r="S227" i="13"/>
  <c r="V227" i="13" s="1"/>
  <c r="S228" i="13"/>
  <c r="V228" i="13" s="1"/>
  <c r="S229" i="13"/>
  <c r="V229" i="13" s="1"/>
  <c r="S230" i="13"/>
  <c r="S231" i="13"/>
  <c r="S232" i="13"/>
  <c r="V232" i="13" s="1"/>
  <c r="S233" i="13"/>
  <c r="V233" i="13" s="1"/>
  <c r="S234" i="13"/>
  <c r="V234" i="13" s="1"/>
  <c r="S235" i="13"/>
  <c r="V235" i="13" s="1"/>
  <c r="S236" i="13"/>
  <c r="V236" i="13" s="1"/>
  <c r="S237" i="13"/>
  <c r="V237" i="13" s="1"/>
  <c r="S238" i="13"/>
  <c r="V238" i="13" s="1"/>
  <c r="S239" i="13"/>
  <c r="V239" i="13" s="1"/>
  <c r="S240" i="13"/>
  <c r="V240" i="13" s="1"/>
  <c r="S241" i="13"/>
  <c r="V241" i="13" s="1"/>
  <c r="S242" i="13"/>
  <c r="V242" i="13" s="1"/>
  <c r="S243" i="13"/>
  <c r="V243" i="13" s="1"/>
  <c r="S244" i="13"/>
  <c r="V244" i="13" s="1"/>
  <c r="S245" i="13"/>
  <c r="V245" i="13" s="1"/>
  <c r="S246" i="13"/>
  <c r="V246" i="13" s="1"/>
  <c r="S247" i="13"/>
  <c r="V247" i="13" s="1"/>
  <c r="S248" i="13"/>
  <c r="V248" i="13" s="1"/>
  <c r="S249" i="13"/>
  <c r="V249" i="13" s="1"/>
  <c r="S250" i="13"/>
  <c r="V250" i="13" s="1"/>
  <c r="S251" i="13"/>
  <c r="V251" i="13" s="1"/>
  <c r="S252" i="13"/>
  <c r="V252" i="13" s="1"/>
  <c r="S253" i="13"/>
  <c r="V253" i="13" s="1"/>
  <c r="S254" i="13"/>
  <c r="V254" i="13" s="1"/>
  <c r="S255" i="13"/>
  <c r="V255" i="13" s="1"/>
  <c r="S256" i="13"/>
  <c r="V256" i="13" s="1"/>
  <c r="S257" i="13"/>
  <c r="V257" i="13" s="1"/>
  <c r="S258" i="13"/>
  <c r="V258" i="13" s="1"/>
  <c r="S259" i="13"/>
  <c r="V259" i="13" s="1"/>
  <c r="S260" i="13"/>
  <c r="V260" i="13" s="1"/>
  <c r="S261" i="13"/>
  <c r="V261" i="13" s="1"/>
  <c r="S262" i="13"/>
  <c r="S263" i="13"/>
  <c r="S264" i="13"/>
  <c r="V264" i="13" s="1"/>
  <c r="S265" i="13"/>
  <c r="V265" i="13" s="1"/>
  <c r="S266" i="13"/>
  <c r="V266" i="13" s="1"/>
  <c r="S267" i="13"/>
  <c r="V267" i="13" s="1"/>
  <c r="S268" i="13"/>
  <c r="V268" i="13" s="1"/>
  <c r="S269" i="13"/>
  <c r="V269" i="13" s="1"/>
  <c r="S270" i="13"/>
  <c r="V270" i="13" s="1"/>
  <c r="S271" i="13"/>
  <c r="V271" i="13" s="1"/>
  <c r="S272" i="13"/>
  <c r="V272" i="13" s="1"/>
  <c r="S273" i="13"/>
  <c r="V273" i="13" s="1"/>
  <c r="S274" i="13"/>
  <c r="V274" i="13" s="1"/>
  <c r="S275" i="13"/>
  <c r="V275" i="13" s="1"/>
  <c r="S276" i="13"/>
  <c r="V276" i="13" s="1"/>
  <c r="S277" i="13"/>
  <c r="V277" i="13" s="1"/>
  <c r="S278" i="13"/>
  <c r="V278" i="13" s="1"/>
  <c r="S279" i="13"/>
  <c r="V279" i="13" s="1"/>
  <c r="S280" i="13"/>
  <c r="V280" i="13" s="1"/>
  <c r="S281" i="13"/>
  <c r="V281" i="13" s="1"/>
  <c r="S282" i="13"/>
  <c r="V282" i="13" s="1"/>
  <c r="S283" i="13"/>
  <c r="V283" i="13" s="1"/>
  <c r="S284" i="13"/>
  <c r="V284" i="13" s="1"/>
  <c r="S285" i="13"/>
  <c r="V285" i="13" s="1"/>
  <c r="S286" i="13"/>
  <c r="V286" i="13" s="1"/>
  <c r="S287" i="13"/>
  <c r="V287" i="13" s="1"/>
  <c r="S288" i="13"/>
  <c r="V288" i="13" s="1"/>
  <c r="S289" i="13"/>
  <c r="V289" i="13" s="1"/>
  <c r="S290" i="13"/>
  <c r="V290" i="13" s="1"/>
  <c r="S291" i="13"/>
  <c r="V291" i="13" s="1"/>
  <c r="S292" i="13"/>
  <c r="V292" i="13" s="1"/>
  <c r="S293" i="13"/>
  <c r="V293" i="13" s="1"/>
  <c r="S294" i="13"/>
  <c r="S295" i="13"/>
  <c r="S296" i="13"/>
  <c r="V296" i="13" s="1"/>
  <c r="S297" i="13"/>
  <c r="V297" i="13" s="1"/>
  <c r="S298" i="13"/>
  <c r="V298" i="13" s="1"/>
  <c r="S299" i="13"/>
  <c r="V299" i="13" s="1"/>
  <c r="S300" i="13"/>
  <c r="V300" i="13" s="1"/>
  <c r="S301" i="13"/>
  <c r="V301" i="13" s="1"/>
  <c r="S302" i="13"/>
  <c r="V302" i="13" s="1"/>
  <c r="S303" i="13"/>
  <c r="V303" i="13" s="1"/>
  <c r="S304" i="13"/>
  <c r="V304" i="13" s="1"/>
  <c r="S305" i="13"/>
  <c r="V305" i="13" s="1"/>
  <c r="S306" i="13"/>
  <c r="V306" i="13" s="1"/>
  <c r="S307" i="13"/>
  <c r="V307" i="13" s="1"/>
  <c r="S308" i="13"/>
  <c r="V308" i="13" s="1"/>
  <c r="S309" i="13"/>
  <c r="V309" i="13" s="1"/>
  <c r="S310" i="13"/>
  <c r="V310" i="13" s="1"/>
  <c r="S311" i="13"/>
  <c r="V311" i="13" s="1"/>
  <c r="S312" i="13"/>
  <c r="V312" i="13" s="1"/>
  <c r="S313" i="13"/>
  <c r="V313" i="13" s="1"/>
  <c r="S314" i="13"/>
  <c r="V314" i="13" s="1"/>
  <c r="S315" i="13"/>
  <c r="V315" i="13" s="1"/>
  <c r="S316" i="13"/>
  <c r="V316" i="13" s="1"/>
  <c r="S317" i="13"/>
  <c r="V317" i="13" s="1"/>
  <c r="S318" i="13"/>
  <c r="V318" i="13" s="1"/>
  <c r="S319" i="13"/>
  <c r="V319" i="13" s="1"/>
  <c r="S320" i="13"/>
  <c r="V320" i="13" s="1"/>
  <c r="S321" i="13"/>
  <c r="V321" i="13" s="1"/>
  <c r="S322" i="13"/>
  <c r="V322" i="13" s="1"/>
  <c r="S323" i="13"/>
  <c r="V323" i="13" s="1"/>
  <c r="S324" i="13"/>
  <c r="V324" i="13" s="1"/>
  <c r="S325" i="13"/>
  <c r="V325" i="13" s="1"/>
  <c r="S326" i="13"/>
  <c r="S327" i="13"/>
  <c r="S328" i="13"/>
  <c r="V328" i="13" s="1"/>
  <c r="S329" i="13"/>
  <c r="V329" i="13" s="1"/>
  <c r="S330" i="13"/>
  <c r="V330" i="13" s="1"/>
  <c r="S331" i="13"/>
  <c r="V331" i="13" s="1"/>
  <c r="S332" i="13"/>
  <c r="V332" i="13" s="1"/>
  <c r="S333" i="13"/>
  <c r="V333" i="13" s="1"/>
  <c r="S334" i="13"/>
  <c r="V334" i="13" s="1"/>
  <c r="S335" i="13"/>
  <c r="V335" i="13" s="1"/>
  <c r="S336" i="13"/>
  <c r="V336" i="13" s="1"/>
  <c r="S337" i="13"/>
  <c r="V337" i="13" s="1"/>
  <c r="S338" i="13"/>
  <c r="V338" i="13" s="1"/>
  <c r="S339" i="13"/>
  <c r="V339" i="13" s="1"/>
  <c r="S340" i="13"/>
  <c r="V340" i="13" s="1"/>
  <c r="S341" i="13"/>
  <c r="V341" i="13" s="1"/>
  <c r="S342" i="13"/>
  <c r="V342" i="13" s="1"/>
  <c r="S343" i="13"/>
  <c r="V343" i="13" s="1"/>
  <c r="S344" i="13"/>
  <c r="V344" i="13" s="1"/>
  <c r="S345" i="13"/>
  <c r="V345" i="13" s="1"/>
  <c r="S346" i="13"/>
  <c r="V346" i="13" s="1"/>
  <c r="S347" i="13"/>
  <c r="V347" i="13" s="1"/>
  <c r="S348" i="13"/>
  <c r="V348" i="13" s="1"/>
  <c r="S349" i="13"/>
  <c r="V349" i="13" s="1"/>
  <c r="S350" i="13"/>
  <c r="V350" i="13" s="1"/>
  <c r="S351" i="13"/>
  <c r="S352" i="13"/>
  <c r="S353" i="13"/>
  <c r="V353" i="13" s="1"/>
  <c r="S354" i="13"/>
  <c r="V354" i="13" s="1"/>
  <c r="S355" i="13"/>
  <c r="V355" i="13" s="1"/>
  <c r="S356" i="13"/>
  <c r="V356" i="13" s="1"/>
  <c r="S357" i="13"/>
  <c r="V357" i="13" s="1"/>
  <c r="S358" i="13"/>
  <c r="V358" i="13" s="1"/>
  <c r="S359" i="13"/>
  <c r="V359" i="13" s="1"/>
  <c r="S360" i="13"/>
  <c r="V360" i="13" s="1"/>
  <c r="S361" i="13"/>
  <c r="V361" i="13" s="1"/>
  <c r="S362" i="13"/>
  <c r="V362" i="13" s="1"/>
  <c r="S363" i="13"/>
  <c r="V363" i="13" s="1"/>
  <c r="S364" i="13"/>
  <c r="V364" i="13" s="1"/>
  <c r="S365" i="13"/>
  <c r="V365" i="13" s="1"/>
  <c r="S366" i="13"/>
  <c r="V366" i="13" s="1"/>
  <c r="S367" i="13"/>
  <c r="S368" i="13"/>
  <c r="S369" i="13"/>
  <c r="V369" i="13" s="1"/>
  <c r="S370" i="13"/>
  <c r="V370" i="13" s="1"/>
  <c r="S371" i="13"/>
  <c r="V371" i="13" s="1"/>
  <c r="S372" i="13"/>
  <c r="V372" i="13" s="1"/>
  <c r="S373" i="13"/>
  <c r="V373" i="13" s="1"/>
  <c r="S374" i="13"/>
  <c r="V374" i="13" s="1"/>
  <c r="S375" i="13"/>
  <c r="V375" i="13" s="1"/>
  <c r="S376" i="13"/>
  <c r="V376" i="13" s="1"/>
  <c r="S377" i="13"/>
  <c r="V377" i="13" s="1"/>
  <c r="S378" i="13"/>
  <c r="V378" i="13" s="1"/>
  <c r="S379" i="13"/>
  <c r="V379" i="13" s="1"/>
  <c r="S380" i="13"/>
  <c r="V380" i="13" s="1"/>
  <c r="S381" i="13"/>
  <c r="V381" i="13" s="1"/>
  <c r="S382" i="13"/>
  <c r="V382" i="13" s="1"/>
  <c r="S383" i="13"/>
  <c r="S384" i="13"/>
  <c r="S385" i="13"/>
  <c r="V385" i="13" s="1"/>
  <c r="S386" i="13"/>
  <c r="V386" i="13" s="1"/>
  <c r="S387" i="13"/>
  <c r="V387" i="13" s="1"/>
  <c r="S388" i="13"/>
  <c r="V388" i="13" s="1"/>
  <c r="S389" i="13"/>
  <c r="V389" i="13" s="1"/>
  <c r="S390" i="13"/>
  <c r="V390" i="13" s="1"/>
  <c r="S391" i="13"/>
  <c r="V391" i="13" s="1"/>
  <c r="S392" i="13"/>
  <c r="V392" i="13" s="1"/>
  <c r="S393" i="13"/>
  <c r="V393" i="13" s="1"/>
  <c r="S394" i="13"/>
  <c r="V394" i="13" s="1"/>
  <c r="S395" i="13"/>
  <c r="V395" i="13" s="1"/>
  <c r="S396" i="13"/>
  <c r="V396" i="13" s="1"/>
  <c r="S397" i="13"/>
  <c r="V397" i="13" s="1"/>
  <c r="S398" i="13"/>
  <c r="V398" i="13" s="1"/>
  <c r="S399" i="13"/>
  <c r="S400" i="13"/>
  <c r="S401" i="13"/>
  <c r="V401" i="13" s="1"/>
  <c r="S402" i="13"/>
  <c r="V402" i="13" s="1"/>
  <c r="S403" i="13"/>
  <c r="V403" i="13" s="1"/>
  <c r="S404" i="13"/>
  <c r="V404" i="13" s="1"/>
  <c r="S405" i="13"/>
  <c r="V405" i="13" s="1"/>
  <c r="S406" i="13"/>
  <c r="V406" i="13" s="1"/>
  <c r="S407" i="13"/>
  <c r="V407" i="13" s="1"/>
  <c r="S408" i="13"/>
  <c r="V408" i="13" s="1"/>
  <c r="S409" i="13"/>
  <c r="V409" i="13" s="1"/>
  <c r="S410" i="13"/>
  <c r="V410" i="13" s="1"/>
  <c r="S411" i="13"/>
  <c r="V411" i="13" s="1"/>
  <c r="S412" i="13"/>
  <c r="V412" i="13" s="1"/>
  <c r="S413" i="13"/>
  <c r="V413" i="13" s="1"/>
  <c r="S414" i="13"/>
  <c r="V414" i="13" s="1"/>
  <c r="S415" i="13"/>
  <c r="S416" i="13"/>
  <c r="S417" i="13"/>
  <c r="V417" i="13" s="1"/>
  <c r="S418" i="13"/>
  <c r="V418" i="13" s="1"/>
  <c r="S419" i="13"/>
  <c r="V419" i="13" s="1"/>
  <c r="S420" i="13"/>
  <c r="V420" i="13" s="1"/>
  <c r="S421" i="13"/>
  <c r="V421" i="13" s="1"/>
  <c r="S422" i="13"/>
  <c r="V422" i="13" s="1"/>
  <c r="S423" i="13"/>
  <c r="V423" i="13" s="1"/>
  <c r="S424" i="13"/>
  <c r="V424" i="13" s="1"/>
  <c r="S425" i="13"/>
  <c r="V425" i="13" s="1"/>
  <c r="S426" i="13"/>
  <c r="V426" i="13" s="1"/>
  <c r="S427" i="13"/>
  <c r="V427" i="13" s="1"/>
  <c r="S428" i="13"/>
  <c r="V428" i="13" s="1"/>
  <c r="S429" i="13"/>
  <c r="V429" i="13" s="1"/>
  <c r="S430" i="13"/>
  <c r="V430" i="13" s="1"/>
  <c r="S431" i="13"/>
  <c r="S432" i="13"/>
  <c r="S433" i="13"/>
  <c r="V433" i="13" s="1"/>
  <c r="S434" i="13"/>
  <c r="V434" i="13" s="1"/>
  <c r="S435" i="13"/>
  <c r="V435" i="13" s="1"/>
  <c r="S436" i="13"/>
  <c r="V436" i="13" s="1"/>
  <c r="S437" i="13"/>
  <c r="V437" i="13" s="1"/>
  <c r="S438" i="13"/>
  <c r="V438" i="13" s="1"/>
  <c r="S439" i="13"/>
  <c r="V439" i="13" s="1"/>
  <c r="S440" i="13"/>
  <c r="V440" i="13" s="1"/>
  <c r="S441" i="13"/>
  <c r="V441" i="13" s="1"/>
  <c r="S442" i="13"/>
  <c r="V442" i="13" s="1"/>
  <c r="S443" i="13"/>
  <c r="V443" i="13" s="1"/>
  <c r="S444" i="13"/>
  <c r="V444" i="13" s="1"/>
  <c r="S445" i="13"/>
  <c r="V445" i="13" s="1"/>
  <c r="S446" i="13"/>
  <c r="V446" i="13" s="1"/>
  <c r="S447" i="13"/>
  <c r="S448" i="13"/>
  <c r="S449" i="13"/>
  <c r="V449" i="13" s="1"/>
  <c r="S450" i="13"/>
  <c r="V450" i="13" s="1"/>
  <c r="S451" i="13"/>
  <c r="V451" i="13" s="1"/>
  <c r="S452" i="13"/>
  <c r="V452" i="13" s="1"/>
  <c r="S453" i="13"/>
  <c r="V453" i="13" s="1"/>
  <c r="S454" i="13"/>
  <c r="V454" i="13" s="1"/>
  <c r="S455" i="13"/>
  <c r="V455" i="13" s="1"/>
  <c r="S456" i="13"/>
  <c r="V456" i="13" s="1"/>
  <c r="S457" i="13"/>
  <c r="V457" i="13" s="1"/>
  <c r="S458" i="13"/>
  <c r="V458" i="13" s="1"/>
  <c r="S459" i="13"/>
  <c r="V459" i="13" s="1"/>
  <c r="S460" i="13"/>
  <c r="V460" i="13" s="1"/>
  <c r="S461" i="13"/>
  <c r="V461" i="13" s="1"/>
  <c r="S462" i="13"/>
  <c r="V462" i="13" s="1"/>
  <c r="S463" i="13"/>
  <c r="S464" i="13"/>
  <c r="S465" i="13"/>
  <c r="V465" i="13" s="1"/>
  <c r="S466" i="13"/>
  <c r="V466" i="13" s="1"/>
  <c r="S467" i="13"/>
  <c r="V467" i="13" s="1"/>
  <c r="S468" i="13"/>
  <c r="V468" i="13" s="1"/>
  <c r="S469" i="13"/>
  <c r="V469" i="13" s="1"/>
  <c r="S470" i="13"/>
  <c r="V470" i="13" s="1"/>
  <c r="S471" i="13"/>
  <c r="V471" i="13" s="1"/>
  <c r="S472" i="13"/>
  <c r="V472" i="13" s="1"/>
  <c r="S473" i="13"/>
  <c r="V473" i="13" s="1"/>
  <c r="S474" i="13"/>
  <c r="V474" i="13" s="1"/>
  <c r="S475" i="13"/>
  <c r="V475" i="13" s="1"/>
  <c r="S476" i="13"/>
  <c r="V476" i="13" s="1"/>
  <c r="S477" i="13"/>
  <c r="V477" i="13" s="1"/>
  <c r="S478" i="13"/>
  <c r="V478" i="13" s="1"/>
  <c r="S5" i="13"/>
  <c r="S6" i="13" l="1"/>
  <c r="T6" i="13"/>
  <c r="S577" i="13"/>
  <c r="V577" i="13" s="1"/>
  <c r="S565" i="13"/>
  <c r="V565" i="13" s="1"/>
  <c r="S553" i="13"/>
  <c r="V553" i="13" s="1"/>
  <c r="S545" i="13"/>
  <c r="V545" i="13" s="1"/>
  <c r="S529" i="13"/>
  <c r="V529" i="13" s="1"/>
  <c r="S521" i="13"/>
  <c r="V521" i="13" s="1"/>
  <c r="S509" i="13"/>
  <c r="V509" i="13" s="1"/>
  <c r="S497" i="13"/>
  <c r="V497" i="13" s="1"/>
  <c r="S485" i="13"/>
  <c r="V485" i="13" s="1"/>
  <c r="T581" i="13"/>
  <c r="T569" i="13"/>
  <c r="T541" i="13"/>
  <c r="T525" i="13"/>
  <c r="T513" i="13"/>
  <c r="T501" i="13"/>
  <c r="T489" i="13"/>
  <c r="S9" i="13"/>
  <c r="S585" i="13"/>
  <c r="V585" i="13" s="1"/>
  <c r="S573" i="13"/>
  <c r="V573" i="13" s="1"/>
  <c r="S557" i="13"/>
  <c r="V557" i="13" s="1"/>
  <c r="S533" i="13"/>
  <c r="V533" i="13" s="1"/>
  <c r="S517" i="13"/>
  <c r="V517" i="13" s="1"/>
  <c r="T561" i="13"/>
  <c r="T549" i="13"/>
  <c r="T493" i="13"/>
  <c r="T481" i="13"/>
  <c r="V19" i="13"/>
  <c r="S584" i="13"/>
  <c r="V584" i="13" s="1"/>
  <c r="S580" i="13"/>
  <c r="V580" i="13" s="1"/>
  <c r="S576" i="13"/>
  <c r="V576" i="13" s="1"/>
  <c r="S572" i="13"/>
  <c r="V572" i="13" s="1"/>
  <c r="S568" i="13"/>
  <c r="V568" i="13" s="1"/>
  <c r="S564" i="13"/>
  <c r="V564" i="13" s="1"/>
  <c r="S560" i="13"/>
  <c r="V560" i="13" s="1"/>
  <c r="S556" i="13"/>
  <c r="V556" i="13" s="1"/>
  <c r="S552" i="13"/>
  <c r="V552" i="13" s="1"/>
  <c r="S548" i="13"/>
  <c r="V548" i="13" s="1"/>
  <c r="S544" i="13"/>
  <c r="V544" i="13" s="1"/>
  <c r="S540" i="13"/>
  <c r="V540" i="13" s="1"/>
  <c r="S536" i="13"/>
  <c r="V536" i="13" s="1"/>
  <c r="S532" i="13"/>
  <c r="V532" i="13" s="1"/>
  <c r="S528" i="13"/>
  <c r="V528" i="13" s="1"/>
  <c r="S524" i="13"/>
  <c r="V524" i="13" s="1"/>
  <c r="S520" i="13"/>
  <c r="V520" i="13" s="1"/>
  <c r="S516" i="13"/>
  <c r="V516" i="13" s="1"/>
  <c r="S512" i="13"/>
  <c r="V512" i="13" s="1"/>
  <c r="S508" i="13"/>
  <c r="V508" i="13" s="1"/>
  <c r="S504" i="13"/>
  <c r="V504" i="13" s="1"/>
  <c r="S500" i="13"/>
  <c r="V500" i="13" s="1"/>
  <c r="S496" i="13"/>
  <c r="V496" i="13" s="1"/>
  <c r="S492" i="13"/>
  <c r="V492" i="13" s="1"/>
  <c r="S488" i="13"/>
  <c r="V488" i="13" s="1"/>
  <c r="S484" i="13"/>
  <c r="V484" i="13" s="1"/>
  <c r="S480" i="13"/>
  <c r="V480" i="13" s="1"/>
  <c r="U9" i="13"/>
  <c r="V20" i="13"/>
  <c r="S537" i="13"/>
  <c r="V537" i="13" s="1"/>
  <c r="S505" i="13"/>
  <c r="V505" i="13" s="1"/>
  <c r="V34" i="13"/>
  <c r="V14" i="13"/>
  <c r="AZ27" i="2"/>
  <c r="AZ26" i="2"/>
  <c r="AZ25" i="2"/>
  <c r="AZ24" i="2"/>
  <c r="AZ15" i="2"/>
  <c r="AZ14" i="2"/>
  <c r="AZ13" i="2"/>
  <c r="AZ12" i="2"/>
  <c r="AZ11" i="2"/>
  <c r="AZ10" i="2"/>
  <c r="AZ9" i="2"/>
  <c r="AZ8" i="2"/>
  <c r="AZ7" i="2"/>
  <c r="AZ6" i="2"/>
  <c r="AZ4" i="2"/>
  <c r="AZ5" i="2"/>
  <c r="AZ16" i="2"/>
  <c r="AZ17" i="2"/>
  <c r="AZ18" i="2"/>
  <c r="AZ19" i="2"/>
  <c r="AZ20" i="2"/>
  <c r="AZ21" i="2"/>
  <c r="AZ22" i="2"/>
  <c r="AZ23" i="2"/>
  <c r="V6" i="13" l="1"/>
  <c r="V9" i="13"/>
  <c r="AP8" i="4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K9" i="41"/>
  <c r="AK10"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6" i="41"/>
  <c r="AG17" i="41"/>
  <c r="AG18" i="41"/>
  <c r="AG20" i="41"/>
  <c r="AG21" i="41"/>
  <c r="AG22" i="41"/>
  <c r="AG23" i="41"/>
  <c r="AG25" i="41"/>
  <c r="AG26" i="41"/>
  <c r="AG27" i="41"/>
  <c r="AG29" i="41"/>
  <c r="AG30" i="41"/>
  <c r="AG32" i="41"/>
  <c r="AG35" i="41"/>
  <c r="AG36" i="41"/>
  <c r="AG37" i="41"/>
  <c r="AF14" i="41"/>
  <c r="AF15" i="41"/>
  <c r="AF16" i="41"/>
  <c r="AF17" i="41"/>
  <c r="AF19" i="41"/>
  <c r="AF20" i="41"/>
  <c r="AF21" i="41"/>
  <c r="AF22" i="41"/>
  <c r="AF23" i="41"/>
  <c r="AF24" i="41"/>
  <c r="AF25" i="41"/>
  <c r="AF26" i="41"/>
  <c r="AF27" i="41"/>
  <c r="AF28" i="41"/>
  <c r="AF29" i="41"/>
  <c r="AF30" i="41"/>
  <c r="AF31" i="41"/>
  <c r="AF32" i="41"/>
  <c r="AF35" i="41"/>
  <c r="AE14" i="41"/>
  <c r="AE15" i="41"/>
  <c r="AE16" i="41"/>
  <c r="AE17" i="41"/>
  <c r="AE19" i="41"/>
  <c r="AE20" i="41"/>
  <c r="AE21" i="41"/>
  <c r="AE22" i="41"/>
  <c r="AE23" i="41"/>
  <c r="AE24" i="41"/>
  <c r="AE25"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6" i="41"/>
  <c r="S17" i="41"/>
  <c r="S18" i="41"/>
  <c r="S20" i="41"/>
  <c r="S21" i="41"/>
  <c r="S22" i="41"/>
  <c r="S23" i="41"/>
  <c r="S25" i="41"/>
  <c r="S26" i="41"/>
  <c r="S27" i="41"/>
  <c r="S29" i="41"/>
  <c r="S30" i="41"/>
  <c r="S32" i="41"/>
  <c r="S35" i="41"/>
  <c r="S36" i="41"/>
  <c r="S37" i="41"/>
  <c r="Q14" i="41"/>
  <c r="Q15" i="41"/>
  <c r="Q16" i="41"/>
  <c r="Q17" i="41"/>
  <c r="Q19" i="41"/>
  <c r="Q20" i="41"/>
  <c r="Q21" i="41"/>
  <c r="Q22" i="41"/>
  <c r="Q23" i="41"/>
  <c r="Q24" i="41"/>
  <c r="Q25"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K9" i="12"/>
  <c r="AK10"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7" i="12"/>
  <c r="AH14" i="12"/>
  <c r="AH16" i="12"/>
  <c r="AH17" i="12"/>
  <c r="AH18" i="12"/>
  <c r="AH20" i="12"/>
  <c r="AH21" i="12"/>
  <c r="AH22" i="12"/>
  <c r="AH23" i="12"/>
  <c r="AH24" i="12"/>
  <c r="AH25" i="12"/>
  <c r="AH26" i="12"/>
  <c r="AH27" i="12"/>
  <c r="AH28" i="12"/>
  <c r="AH29" i="12"/>
  <c r="AH30" i="12"/>
  <c r="AH32" i="12"/>
  <c r="AH33" i="12"/>
  <c r="AH34" i="12"/>
  <c r="AH35" i="12"/>
  <c r="AH36" i="12"/>
  <c r="AH37" i="12"/>
  <c r="AG16" i="12"/>
  <c r="AG17" i="12"/>
  <c r="AG18" i="12"/>
  <c r="AG20" i="12"/>
  <c r="AG21" i="12"/>
  <c r="AG22" i="12"/>
  <c r="AG23" i="12"/>
  <c r="AG25" i="12"/>
  <c r="AG26" i="12"/>
  <c r="AG27" i="12"/>
  <c r="AG29" i="12"/>
  <c r="AG30" i="12"/>
  <c r="AG32" i="12"/>
  <c r="AG35" i="12"/>
  <c r="AG36" i="12"/>
  <c r="AG37" i="12"/>
  <c r="AF14" i="12"/>
  <c r="AF15" i="12"/>
  <c r="AF16" i="12"/>
  <c r="AF17" i="12"/>
  <c r="AF19" i="12"/>
  <c r="AF20" i="12"/>
  <c r="AF21" i="12"/>
  <c r="AF22" i="12"/>
  <c r="AF23" i="12"/>
  <c r="AF24" i="12"/>
  <c r="AF25" i="12"/>
  <c r="AF26" i="12"/>
  <c r="AF27" i="12"/>
  <c r="AF28" i="12"/>
  <c r="AF29" i="12"/>
  <c r="AF30" i="12"/>
  <c r="AF31" i="12"/>
  <c r="AF32" i="12"/>
  <c r="AF35" i="12"/>
  <c r="AE14" i="12"/>
  <c r="AE15" i="12"/>
  <c r="AE16" i="12"/>
  <c r="AE17" i="12"/>
  <c r="AE19" i="12"/>
  <c r="AE20" i="12"/>
  <c r="AE21" i="12"/>
  <c r="AE22" i="12"/>
  <c r="AE23" i="12"/>
  <c r="AE24" i="12"/>
  <c r="AE25"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6" i="12"/>
  <c r="S17" i="12"/>
  <c r="S18" i="12"/>
  <c r="S20" i="12"/>
  <c r="S21" i="12"/>
  <c r="S22" i="12"/>
  <c r="S23" i="12"/>
  <c r="S25" i="12"/>
  <c r="S26" i="12"/>
  <c r="S27" i="12"/>
  <c r="S29" i="12"/>
  <c r="S30" i="12"/>
  <c r="S32" i="12"/>
  <c r="S35" i="12"/>
  <c r="S36" i="12"/>
  <c r="S37" i="12"/>
  <c r="R14" i="12"/>
  <c r="R15" i="12"/>
  <c r="R16" i="12"/>
  <c r="R17" i="12"/>
  <c r="R19" i="12"/>
  <c r="R20" i="12"/>
  <c r="R21" i="12"/>
  <c r="R22" i="12"/>
  <c r="R23" i="12"/>
  <c r="R24" i="12"/>
  <c r="R25" i="12"/>
  <c r="R26" i="12"/>
  <c r="R27" i="12"/>
  <c r="R28" i="12"/>
  <c r="R29" i="12"/>
  <c r="R30" i="12"/>
  <c r="R31" i="12"/>
  <c r="R32" i="12"/>
  <c r="R35" i="12"/>
  <c r="Q14" i="12"/>
  <c r="Q15" i="12"/>
  <c r="Q16" i="12"/>
  <c r="Q17" i="12"/>
  <c r="Q19" i="12"/>
  <c r="Q20" i="12"/>
  <c r="Q21" i="12"/>
  <c r="Q22" i="12"/>
  <c r="Q23" i="12"/>
  <c r="Q24" i="12"/>
  <c r="Q25" i="12"/>
  <c r="Q27" i="12"/>
  <c r="Q28" i="12"/>
  <c r="Q29" i="12"/>
  <c r="Q30" i="12"/>
  <c r="Q31" i="12"/>
  <c r="Q32" i="12"/>
  <c r="Q34" i="12"/>
  <c r="Q35" i="12"/>
  <c r="AK11" i="41" l="1"/>
  <c r="W11" i="41"/>
  <c r="W11" i="12"/>
  <c r="AK11" i="12"/>
  <c r="N5" i="13" l="1"/>
  <c r="W6" i="33" l="1"/>
  <c r="T6" i="33" s="1"/>
  <c r="W5" i="30"/>
  <c r="U5" i="30" s="1"/>
  <c r="W5" i="31"/>
  <c r="S5" i="31" s="1"/>
  <c r="W7" i="54"/>
  <c r="S7" i="54" s="1"/>
  <c r="W5" i="32"/>
  <c r="U5" i="32" s="1"/>
  <c r="W8" i="24"/>
  <c r="S8" i="24" s="1"/>
  <c r="S5" i="30"/>
  <c r="W6" i="34"/>
  <c r="W10" i="34"/>
  <c r="W14" i="34"/>
  <c r="W18" i="34"/>
  <c r="W22" i="34"/>
  <c r="W26" i="34"/>
  <c r="W30" i="34"/>
  <c r="W34" i="34"/>
  <c r="W38" i="34"/>
  <c r="W42" i="34"/>
  <c r="W46" i="34"/>
  <c r="W50" i="34"/>
  <c r="W54" i="34"/>
  <c r="W58" i="34"/>
  <c r="W62" i="34"/>
  <c r="W66" i="34"/>
  <c r="W70" i="34"/>
  <c r="W74" i="34"/>
  <c r="W78" i="34"/>
  <c r="W82" i="34"/>
  <c r="W86" i="34"/>
  <c r="W90" i="34"/>
  <c r="W94" i="34"/>
  <c r="W98" i="34"/>
  <c r="W102" i="34"/>
  <c r="W106" i="34"/>
  <c r="W110" i="34"/>
  <c r="W114" i="34"/>
  <c r="W118" i="34"/>
  <c r="W122" i="34"/>
  <c r="W126" i="34"/>
  <c r="W130" i="34"/>
  <c r="W134" i="34"/>
  <c r="W138" i="34"/>
  <c r="W142" i="34"/>
  <c r="W146" i="34"/>
  <c r="W150" i="34"/>
  <c r="W154" i="34"/>
  <c r="W158" i="34"/>
  <c r="W162" i="34"/>
  <c r="W166" i="34"/>
  <c r="W170" i="34"/>
  <c r="W174" i="34"/>
  <c r="W178" i="34"/>
  <c r="W182" i="34"/>
  <c r="W186" i="34"/>
  <c r="W190" i="34"/>
  <c r="W194" i="34"/>
  <c r="W198" i="34"/>
  <c r="W202" i="34"/>
  <c r="W206" i="34"/>
  <c r="W210" i="34"/>
  <c r="W214" i="34"/>
  <c r="W218" i="34"/>
  <c r="W222" i="34"/>
  <c r="W226" i="34"/>
  <c r="W230" i="34"/>
  <c r="W234" i="34"/>
  <c r="W238" i="34"/>
  <c r="W7" i="34"/>
  <c r="W11" i="34"/>
  <c r="W15" i="34"/>
  <c r="W19" i="34"/>
  <c r="W23" i="34"/>
  <c r="W27" i="34"/>
  <c r="W31" i="34"/>
  <c r="W35" i="34"/>
  <c r="W39" i="34"/>
  <c r="W43" i="34"/>
  <c r="W47" i="34"/>
  <c r="W51" i="34"/>
  <c r="W55" i="34"/>
  <c r="W59" i="34"/>
  <c r="W63" i="34"/>
  <c r="W67" i="34"/>
  <c r="W71" i="34"/>
  <c r="W75" i="34"/>
  <c r="W79" i="34"/>
  <c r="W83" i="34"/>
  <c r="W87" i="34"/>
  <c r="W91" i="34"/>
  <c r="W95" i="34"/>
  <c r="W99" i="34"/>
  <c r="W103" i="34"/>
  <c r="W107" i="34"/>
  <c r="W111" i="34"/>
  <c r="W115" i="34"/>
  <c r="W119" i="34"/>
  <c r="W123" i="34"/>
  <c r="W127" i="34"/>
  <c r="W131" i="34"/>
  <c r="W135" i="34"/>
  <c r="W139" i="34"/>
  <c r="W143" i="34"/>
  <c r="W147" i="34"/>
  <c r="W151" i="34"/>
  <c r="W155" i="34"/>
  <c r="W159" i="34"/>
  <c r="W163" i="34"/>
  <c r="W167" i="34"/>
  <c r="W171" i="34"/>
  <c r="W175" i="34"/>
  <c r="W179" i="34"/>
  <c r="W183" i="34"/>
  <c r="W187" i="34"/>
  <c r="W191" i="34"/>
  <c r="W195" i="34"/>
  <c r="W199" i="34"/>
  <c r="W203" i="34"/>
  <c r="W207" i="34"/>
  <c r="W211" i="34"/>
  <c r="W215" i="34"/>
  <c r="W219" i="34"/>
  <c r="W223" i="34"/>
  <c r="W227" i="34"/>
  <c r="W231" i="34"/>
  <c r="W235" i="34"/>
  <c r="W239" i="34"/>
  <c r="W243" i="34"/>
  <c r="W247" i="34"/>
  <c r="W251" i="34"/>
  <c r="W255" i="34"/>
  <c r="W259" i="34"/>
  <c r="W263" i="34"/>
  <c r="W267" i="34"/>
  <c r="W271" i="34"/>
  <c r="W275" i="34"/>
  <c r="W279" i="34"/>
  <c r="W283" i="34"/>
  <c r="W287" i="34"/>
  <c r="W291" i="34"/>
  <c r="W295" i="34"/>
  <c r="W299" i="34"/>
  <c r="W303" i="34"/>
  <c r="W307" i="34"/>
  <c r="W311" i="34"/>
  <c r="W315" i="34"/>
  <c r="W319" i="34"/>
  <c r="W323" i="34"/>
  <c r="W327" i="34"/>
  <c r="W331" i="34"/>
  <c r="W335" i="34"/>
  <c r="W339" i="34"/>
  <c r="W343" i="34"/>
  <c r="W347" i="34"/>
  <c r="W8" i="34"/>
  <c r="W12" i="34"/>
  <c r="W16" i="34"/>
  <c r="W20" i="34"/>
  <c r="W24" i="34"/>
  <c r="W28" i="34"/>
  <c r="W32" i="34"/>
  <c r="W36" i="34"/>
  <c r="W40" i="34"/>
  <c r="W44" i="34"/>
  <c r="W48" i="34"/>
  <c r="W52" i="34"/>
  <c r="W56" i="34"/>
  <c r="W60" i="34"/>
  <c r="W64" i="34"/>
  <c r="W68" i="34"/>
  <c r="W72" i="34"/>
  <c r="W76" i="34"/>
  <c r="W80" i="34"/>
  <c r="W84" i="34"/>
  <c r="W88" i="34"/>
  <c r="W92" i="34"/>
  <c r="W96" i="34"/>
  <c r="W100" i="34"/>
  <c r="W104" i="34"/>
  <c r="W108" i="34"/>
  <c r="W112" i="34"/>
  <c r="W116" i="34"/>
  <c r="W120" i="34"/>
  <c r="W124" i="34"/>
  <c r="W128" i="34"/>
  <c r="W132" i="34"/>
  <c r="W136" i="34"/>
  <c r="W140" i="34"/>
  <c r="W144" i="34"/>
  <c r="W148" i="34"/>
  <c r="W152" i="34"/>
  <c r="W156" i="34"/>
  <c r="W160" i="34"/>
  <c r="W164" i="34"/>
  <c r="W168" i="34"/>
  <c r="W172" i="34"/>
  <c r="W176" i="34"/>
  <c r="W180" i="34"/>
  <c r="W184" i="34"/>
  <c r="W188" i="34"/>
  <c r="W192" i="34"/>
  <c r="W196" i="34"/>
  <c r="W200" i="34"/>
  <c r="W204" i="34"/>
  <c r="W208" i="34"/>
  <c r="W212" i="34"/>
  <c r="W216" i="34"/>
  <c r="W220" i="34"/>
  <c r="W224" i="34"/>
  <c r="W228" i="34"/>
  <c r="W232" i="34"/>
  <c r="W236" i="34"/>
  <c r="W240" i="34"/>
  <c r="W9" i="34"/>
  <c r="W13" i="34"/>
  <c r="W17" i="34"/>
  <c r="W21" i="34"/>
  <c r="W25" i="34"/>
  <c r="W29" i="34"/>
  <c r="W33" i="34"/>
  <c r="W37" i="34"/>
  <c r="W41" i="34"/>
  <c r="W45" i="34"/>
  <c r="W49" i="34"/>
  <c r="W53" i="34"/>
  <c r="W57" i="34"/>
  <c r="W61" i="34"/>
  <c r="W65" i="34"/>
  <c r="W69" i="34"/>
  <c r="W73" i="34"/>
  <c r="W77" i="34"/>
  <c r="W81" i="34"/>
  <c r="W85" i="34"/>
  <c r="W89" i="34"/>
  <c r="W93" i="34"/>
  <c r="W97" i="34"/>
  <c r="W101" i="34"/>
  <c r="W105" i="34"/>
  <c r="W109" i="34"/>
  <c r="W113" i="34"/>
  <c r="W117" i="34"/>
  <c r="W121" i="34"/>
  <c r="W125" i="34"/>
  <c r="W129" i="34"/>
  <c r="W133" i="34"/>
  <c r="W137" i="34"/>
  <c r="W141" i="34"/>
  <c r="W145" i="34"/>
  <c r="W149" i="34"/>
  <c r="W153" i="34"/>
  <c r="W157" i="34"/>
  <c r="W161" i="34"/>
  <c r="W165" i="34"/>
  <c r="W169" i="34"/>
  <c r="W173" i="34"/>
  <c r="W177" i="34"/>
  <c r="W181" i="34"/>
  <c r="W185" i="34"/>
  <c r="W189" i="34"/>
  <c r="W193" i="34"/>
  <c r="W197" i="34"/>
  <c r="W201" i="34"/>
  <c r="W205" i="34"/>
  <c r="W209" i="34"/>
  <c r="W213" i="34"/>
  <c r="W217" i="34"/>
  <c r="W221" i="34"/>
  <c r="W225" i="34"/>
  <c r="W229" i="34"/>
  <c r="W233" i="34"/>
  <c r="W237" i="34"/>
  <c r="W241" i="34"/>
  <c r="W245" i="34"/>
  <c r="W249" i="34"/>
  <c r="W253" i="34"/>
  <c r="W257" i="34"/>
  <c r="W261" i="34"/>
  <c r="W265" i="34"/>
  <c r="W269" i="34"/>
  <c r="W273" i="34"/>
  <c r="W277" i="34"/>
  <c r="W281" i="34"/>
  <c r="W285" i="34"/>
  <c r="W289" i="34"/>
  <c r="W293" i="34"/>
  <c r="W297" i="34"/>
  <c r="W301" i="34"/>
  <c r="W305" i="34"/>
  <c r="W309" i="34"/>
  <c r="W313" i="34"/>
  <c r="W317" i="34"/>
  <c r="W321" i="34"/>
  <c r="W325" i="34"/>
  <c r="W329" i="34"/>
  <c r="W333" i="34"/>
  <c r="W337" i="34"/>
  <c r="W341" i="34"/>
  <c r="W345" i="34"/>
  <c r="W242" i="34"/>
  <c r="W250" i="34"/>
  <c r="W258" i="34"/>
  <c r="W266" i="34"/>
  <c r="W274" i="34"/>
  <c r="W282" i="34"/>
  <c r="W290" i="34"/>
  <c r="W298" i="34"/>
  <c r="W306" i="34"/>
  <c r="W314" i="34"/>
  <c r="W322" i="34"/>
  <c r="W330" i="34"/>
  <c r="W338" i="34"/>
  <c r="W346" i="34"/>
  <c r="W351" i="34"/>
  <c r="W355" i="34"/>
  <c r="W359" i="34"/>
  <c r="W363" i="34"/>
  <c r="W367" i="34"/>
  <c r="W371" i="34"/>
  <c r="W375" i="34"/>
  <c r="W379" i="34"/>
  <c r="W383" i="34"/>
  <c r="W387" i="34"/>
  <c r="W391" i="34"/>
  <c r="W395" i="34"/>
  <c r="W399" i="34"/>
  <c r="W403" i="34"/>
  <c r="W407" i="34"/>
  <c r="W411" i="34"/>
  <c r="W415" i="34"/>
  <c r="W419" i="34"/>
  <c r="W423" i="34"/>
  <c r="W427" i="34"/>
  <c r="W431" i="34"/>
  <c r="W435" i="34"/>
  <c r="W439" i="34"/>
  <c r="W443" i="34"/>
  <c r="W447" i="34"/>
  <c r="W451" i="34"/>
  <c r="W455" i="34"/>
  <c r="W459" i="34"/>
  <c r="W463" i="34"/>
  <c r="W467" i="34"/>
  <c r="W471" i="34"/>
  <c r="W475" i="34"/>
  <c r="W479" i="34"/>
  <c r="W483" i="34"/>
  <c r="W487" i="34"/>
  <c r="W491" i="34"/>
  <c r="W495" i="34"/>
  <c r="W499" i="34"/>
  <c r="W503" i="34"/>
  <c r="W507" i="34"/>
  <c r="W511" i="34"/>
  <c r="W515" i="34"/>
  <c r="W244" i="34"/>
  <c r="W252" i="34"/>
  <c r="W260" i="34"/>
  <c r="W268" i="34"/>
  <c r="W276" i="34"/>
  <c r="W284" i="34"/>
  <c r="W292" i="34"/>
  <c r="W300" i="34"/>
  <c r="W308" i="34"/>
  <c r="W316" i="34"/>
  <c r="W324" i="34"/>
  <c r="W332" i="34"/>
  <c r="W340" i="34"/>
  <c r="W348" i="34"/>
  <c r="W352" i="34"/>
  <c r="W356" i="34"/>
  <c r="W360" i="34"/>
  <c r="W364" i="34"/>
  <c r="W368" i="34"/>
  <c r="W372" i="34"/>
  <c r="W376" i="34"/>
  <c r="W380" i="34"/>
  <c r="W384" i="34"/>
  <c r="W388" i="34"/>
  <c r="W392" i="34"/>
  <c r="W396" i="34"/>
  <c r="W400" i="34"/>
  <c r="W404" i="34"/>
  <c r="W408" i="34"/>
  <c r="W412" i="34"/>
  <c r="W416" i="34"/>
  <c r="W420" i="34"/>
  <c r="W424" i="34"/>
  <c r="W246" i="34"/>
  <c r="W254" i="34"/>
  <c r="W262" i="34"/>
  <c r="W270" i="34"/>
  <c r="W278" i="34"/>
  <c r="W286" i="34"/>
  <c r="W294" i="34"/>
  <c r="W302" i="34"/>
  <c r="W310" i="34"/>
  <c r="W318" i="34"/>
  <c r="W326" i="34"/>
  <c r="W334" i="34"/>
  <c r="W342" i="34"/>
  <c r="W349" i="34"/>
  <c r="W353" i="34"/>
  <c r="W357" i="34"/>
  <c r="W361" i="34"/>
  <c r="W365" i="34"/>
  <c r="W369" i="34"/>
  <c r="W373" i="34"/>
  <c r="W377" i="34"/>
  <c r="W381" i="34"/>
  <c r="W385" i="34"/>
  <c r="W389" i="34"/>
  <c r="W393" i="34"/>
  <c r="W397" i="34"/>
  <c r="W401" i="34"/>
  <c r="W405" i="34"/>
  <c r="W409" i="34"/>
  <c r="W413" i="34"/>
  <c r="W417" i="34"/>
  <c r="W421" i="34"/>
  <c r="W425" i="34"/>
  <c r="W429" i="34"/>
  <c r="W433" i="34"/>
  <c r="W437" i="34"/>
  <c r="W441" i="34"/>
  <c r="W445" i="34"/>
  <c r="W449" i="34"/>
  <c r="W453" i="34"/>
  <c r="W457" i="34"/>
  <c r="W461" i="34"/>
  <c r="W465" i="34"/>
  <c r="W469" i="34"/>
  <c r="W473" i="34"/>
  <c r="W477" i="34"/>
  <c r="W481" i="34"/>
  <c r="W485" i="34"/>
  <c r="W489" i="34"/>
  <c r="W493" i="34"/>
  <c r="W497" i="34"/>
  <c r="W501" i="34"/>
  <c r="W505" i="34"/>
  <c r="W509" i="34"/>
  <c r="W513" i="34"/>
  <c r="W248" i="34"/>
  <c r="W256" i="34"/>
  <c r="W264" i="34"/>
  <c r="W272" i="34"/>
  <c r="W280" i="34"/>
  <c r="W288" i="34"/>
  <c r="W296" i="34"/>
  <c r="W304" i="34"/>
  <c r="W312" i="34"/>
  <c r="W320" i="34"/>
  <c r="W328" i="34"/>
  <c r="W336" i="34"/>
  <c r="W344" i="34"/>
  <c r="W350" i="34"/>
  <c r="W354" i="34"/>
  <c r="W358" i="34"/>
  <c r="W362" i="34"/>
  <c r="W366" i="34"/>
  <c r="W370" i="34"/>
  <c r="W374" i="34"/>
  <c r="W378" i="34"/>
  <c r="W382" i="34"/>
  <c r="W386" i="34"/>
  <c r="W390" i="34"/>
  <c r="W394" i="34"/>
  <c r="W398" i="34"/>
  <c r="W402" i="34"/>
  <c r="W406" i="34"/>
  <c r="W410" i="34"/>
  <c r="W414" i="34"/>
  <c r="W418" i="34"/>
  <c r="W422" i="34"/>
  <c r="W426" i="34"/>
  <c r="W430" i="34"/>
  <c r="W434" i="34"/>
  <c r="W438" i="34"/>
  <c r="W442" i="34"/>
  <c r="W446" i="34"/>
  <c r="W450" i="34"/>
  <c r="W454" i="34"/>
  <c r="W458" i="34"/>
  <c r="W462" i="34"/>
  <c r="W466" i="34"/>
  <c r="W470" i="34"/>
  <c r="W474" i="34"/>
  <c r="W478" i="34"/>
  <c r="W482" i="34"/>
  <c r="W486" i="34"/>
  <c r="W490" i="34"/>
  <c r="W494" i="34"/>
  <c r="W498" i="34"/>
  <c r="W502" i="34"/>
  <c r="W506" i="34"/>
  <c r="W510" i="34"/>
  <c r="W514" i="34"/>
  <c r="W518" i="34"/>
  <c r="W522" i="34"/>
  <c r="W526" i="34"/>
  <c r="W530" i="34"/>
  <c r="W534" i="34"/>
  <c r="W538" i="34"/>
  <c r="W542" i="34"/>
  <c r="W546" i="34"/>
  <c r="W550" i="34"/>
  <c r="W554" i="34"/>
  <c r="W558" i="34"/>
  <c r="W562" i="34"/>
  <c r="W566" i="34"/>
  <c r="W570" i="34"/>
  <c r="W574" i="34"/>
  <c r="W578" i="34"/>
  <c r="W582" i="34"/>
  <c r="W586" i="34"/>
  <c r="W590" i="34"/>
  <c r="W594" i="34"/>
  <c r="W598" i="34"/>
  <c r="W602" i="34"/>
  <c r="W428" i="34"/>
  <c r="W444" i="34"/>
  <c r="W460" i="34"/>
  <c r="W476" i="34"/>
  <c r="W492" i="34"/>
  <c r="W508" i="34"/>
  <c r="W519" i="34"/>
  <c r="W524" i="34"/>
  <c r="W529" i="34"/>
  <c r="W535" i="34"/>
  <c r="W540" i="34"/>
  <c r="W545" i="34"/>
  <c r="W551" i="34"/>
  <c r="W556" i="34"/>
  <c r="W561" i="34"/>
  <c r="W567" i="34"/>
  <c r="W572" i="34"/>
  <c r="W577" i="34"/>
  <c r="W583" i="34"/>
  <c r="W588" i="34"/>
  <c r="W593" i="34"/>
  <c r="W599" i="34"/>
  <c r="W604" i="34"/>
  <c r="W432" i="34"/>
  <c r="W448" i="34"/>
  <c r="W464" i="34"/>
  <c r="W480" i="34"/>
  <c r="W496" i="34"/>
  <c r="W512" i="34"/>
  <c r="W520" i="34"/>
  <c r="W525" i="34"/>
  <c r="W531" i="34"/>
  <c r="W536" i="34"/>
  <c r="W541" i="34"/>
  <c r="W547" i="34"/>
  <c r="W552" i="34"/>
  <c r="W557" i="34"/>
  <c r="W563" i="34"/>
  <c r="W568" i="34"/>
  <c r="W573" i="34"/>
  <c r="W579" i="34"/>
  <c r="W584" i="34"/>
  <c r="W589" i="34"/>
  <c r="W595" i="34"/>
  <c r="W600" i="34"/>
  <c r="W605" i="34"/>
  <c r="W436" i="34"/>
  <c r="W452" i="34"/>
  <c r="W468" i="34"/>
  <c r="W484" i="34"/>
  <c r="W500" i="34"/>
  <c r="W516" i="34"/>
  <c r="W521" i="34"/>
  <c r="W527" i="34"/>
  <c r="W532" i="34"/>
  <c r="W537" i="34"/>
  <c r="W543" i="34"/>
  <c r="W548" i="34"/>
  <c r="W553" i="34"/>
  <c r="W559" i="34"/>
  <c r="W564" i="34"/>
  <c r="W569" i="34"/>
  <c r="W575" i="34"/>
  <c r="W580" i="34"/>
  <c r="W585" i="34"/>
  <c r="W591" i="34"/>
  <c r="W596" i="34"/>
  <c r="W601" i="34"/>
  <c r="W472" i="34"/>
  <c r="W523" i="34"/>
  <c r="W544" i="34"/>
  <c r="W565" i="34"/>
  <c r="W587" i="34"/>
  <c r="W440" i="34"/>
  <c r="W517" i="34"/>
  <c r="W549" i="34"/>
  <c r="W576" i="34"/>
  <c r="W603" i="34"/>
  <c r="W456" i="34"/>
  <c r="W528" i="34"/>
  <c r="W555" i="34"/>
  <c r="W581" i="34"/>
  <c r="W488" i="34"/>
  <c r="W533" i="34"/>
  <c r="W560" i="34"/>
  <c r="W592" i="34"/>
  <c r="W504" i="34"/>
  <c r="W5" i="34"/>
  <c r="W7" i="33"/>
  <c r="W11" i="33"/>
  <c r="W15" i="33"/>
  <c r="W19" i="33"/>
  <c r="W23" i="33"/>
  <c r="W27" i="33"/>
  <c r="W31" i="33"/>
  <c r="W35" i="33"/>
  <c r="W39" i="33"/>
  <c r="W43" i="33"/>
  <c r="W47" i="33"/>
  <c r="W51" i="33"/>
  <c r="W55" i="33"/>
  <c r="W59" i="33"/>
  <c r="W63" i="33"/>
  <c r="W67" i="33"/>
  <c r="W71" i="33"/>
  <c r="W75" i="33"/>
  <c r="W79" i="33"/>
  <c r="W83" i="33"/>
  <c r="W87" i="33"/>
  <c r="W91" i="33"/>
  <c r="W95" i="33"/>
  <c r="W99" i="33"/>
  <c r="W103" i="33"/>
  <c r="W107" i="33"/>
  <c r="W111" i="33"/>
  <c r="W115" i="33"/>
  <c r="W119" i="33"/>
  <c r="W123" i="33"/>
  <c r="W127" i="33"/>
  <c r="W131" i="33"/>
  <c r="W135" i="33"/>
  <c r="W139" i="33"/>
  <c r="W143" i="33"/>
  <c r="W147" i="33"/>
  <c r="W151" i="33"/>
  <c r="W155" i="33"/>
  <c r="W159" i="33"/>
  <c r="W163" i="33"/>
  <c r="W167" i="33"/>
  <c r="W171" i="33"/>
  <c r="W175" i="33"/>
  <c r="W179" i="33"/>
  <c r="W183" i="33"/>
  <c r="W187" i="33"/>
  <c r="W191" i="33"/>
  <c r="W195" i="33"/>
  <c r="W199" i="33"/>
  <c r="W203" i="33"/>
  <c r="W207" i="33"/>
  <c r="W211" i="33"/>
  <c r="W215" i="33"/>
  <c r="W219" i="33"/>
  <c r="W223" i="33"/>
  <c r="W227" i="33"/>
  <c r="W231" i="33"/>
  <c r="W235" i="33"/>
  <c r="W239" i="33"/>
  <c r="W243" i="33"/>
  <c r="W247" i="33"/>
  <c r="W251" i="33"/>
  <c r="W255" i="33"/>
  <c r="W259" i="33"/>
  <c r="W263" i="33"/>
  <c r="W267" i="33"/>
  <c r="W271" i="33"/>
  <c r="W275" i="33"/>
  <c r="W279" i="33"/>
  <c r="W283" i="33"/>
  <c r="W287" i="33"/>
  <c r="W291" i="33"/>
  <c r="W295" i="33"/>
  <c r="W299" i="33"/>
  <c r="W303" i="33"/>
  <c r="W307" i="33"/>
  <c r="W311" i="33"/>
  <c r="W315" i="33"/>
  <c r="W319" i="33"/>
  <c r="W323" i="33"/>
  <c r="W327" i="33"/>
  <c r="W331" i="33"/>
  <c r="W335" i="33"/>
  <c r="W339" i="33"/>
  <c r="W343" i="33"/>
  <c r="W347" i="33"/>
  <c r="W351" i="33"/>
  <c r="W355" i="33"/>
  <c r="W359" i="33"/>
  <c r="W363" i="33"/>
  <c r="W367" i="33"/>
  <c r="W371" i="33"/>
  <c r="W375" i="33"/>
  <c r="W379" i="33"/>
  <c r="W383" i="33"/>
  <c r="W387" i="33"/>
  <c r="W391" i="33"/>
  <c r="W395" i="33"/>
  <c r="W399" i="33"/>
  <c r="W403" i="33"/>
  <c r="W407" i="33"/>
  <c r="W411" i="33"/>
  <c r="W415" i="33"/>
  <c r="W419" i="33"/>
  <c r="W423" i="33"/>
  <c r="W427" i="33"/>
  <c r="W431" i="33"/>
  <c r="W435" i="33"/>
  <c r="W439" i="33"/>
  <c r="W443" i="33"/>
  <c r="W447" i="33"/>
  <c r="W451" i="33"/>
  <c r="W455" i="33"/>
  <c r="W459" i="33"/>
  <c r="W463" i="33"/>
  <c r="W467" i="33"/>
  <c r="W471" i="33"/>
  <c r="W475" i="33"/>
  <c r="W479" i="33"/>
  <c r="W483" i="33"/>
  <c r="W487" i="33"/>
  <c r="W491" i="33"/>
  <c r="W495" i="33"/>
  <c r="W499" i="33"/>
  <c r="W503" i="33"/>
  <c r="W507" i="33"/>
  <c r="W511" i="33"/>
  <c r="W515" i="33"/>
  <c r="W519" i="33"/>
  <c r="W523" i="33"/>
  <c r="W527" i="33"/>
  <c r="W531" i="33"/>
  <c r="W535" i="33"/>
  <c r="W539" i="33"/>
  <c r="W543" i="33"/>
  <c r="W539" i="34"/>
  <c r="W8" i="33"/>
  <c r="W12" i="33"/>
  <c r="W16" i="33"/>
  <c r="W20" i="33"/>
  <c r="W24" i="33"/>
  <c r="W28" i="33"/>
  <c r="W32" i="33"/>
  <c r="W36" i="33"/>
  <c r="W40" i="33"/>
  <c r="W44" i="33"/>
  <c r="W48" i="33"/>
  <c r="W52" i="33"/>
  <c r="W56" i="33"/>
  <c r="W60" i="33"/>
  <c r="W64" i="33"/>
  <c r="W68" i="33"/>
  <c r="W72" i="33"/>
  <c r="W76" i="33"/>
  <c r="W80" i="33"/>
  <c r="W84" i="33"/>
  <c r="W88" i="33"/>
  <c r="W92" i="33"/>
  <c r="W96" i="33"/>
  <c r="W100" i="33"/>
  <c r="W104" i="33"/>
  <c r="W108" i="33"/>
  <c r="W112" i="33"/>
  <c r="W116" i="33"/>
  <c r="W120" i="33"/>
  <c r="W124" i="33"/>
  <c r="W128" i="33"/>
  <c r="W132" i="33"/>
  <c r="W136" i="33"/>
  <c r="W140" i="33"/>
  <c r="W144" i="33"/>
  <c r="W148" i="33"/>
  <c r="W152" i="33"/>
  <c r="W156" i="33"/>
  <c r="W160" i="33"/>
  <c r="W164" i="33"/>
  <c r="W168" i="33"/>
  <c r="W172" i="33"/>
  <c r="W176" i="33"/>
  <c r="W180" i="33"/>
  <c r="W184" i="33"/>
  <c r="W188" i="33"/>
  <c r="W192" i="33"/>
  <c r="W196" i="33"/>
  <c r="W200" i="33"/>
  <c r="W204" i="33"/>
  <c r="W208" i="33"/>
  <c r="W212" i="33"/>
  <c r="W216" i="33"/>
  <c r="W220" i="33"/>
  <c r="W224" i="33"/>
  <c r="W228" i="33"/>
  <c r="W232" i="33"/>
  <c r="W236" i="33"/>
  <c r="W240" i="33"/>
  <c r="W244" i="33"/>
  <c r="W248" i="33"/>
  <c r="W252" i="33"/>
  <c r="W256" i="33"/>
  <c r="W260" i="33"/>
  <c r="W264" i="33"/>
  <c r="W268" i="33"/>
  <c r="W272" i="33"/>
  <c r="W276" i="33"/>
  <c r="W280" i="33"/>
  <c r="W284" i="33"/>
  <c r="W288" i="33"/>
  <c r="W292" i="33"/>
  <c r="W296" i="33"/>
  <c r="W300" i="33"/>
  <c r="W304" i="33"/>
  <c r="W308" i="33"/>
  <c r="W312" i="33"/>
  <c r="W316" i="33"/>
  <c r="W320" i="33"/>
  <c r="W324" i="33"/>
  <c r="W328" i="33"/>
  <c r="W332" i="33"/>
  <c r="W336" i="33"/>
  <c r="W340" i="33"/>
  <c r="W344" i="33"/>
  <c r="W348" i="33"/>
  <c r="W352" i="33"/>
  <c r="W356" i="33"/>
  <c r="W360" i="33"/>
  <c r="W364" i="33"/>
  <c r="W368" i="33"/>
  <c r="W372" i="33"/>
  <c r="W376" i="33"/>
  <c r="W380" i="33"/>
  <c r="W384" i="33"/>
  <c r="W388" i="33"/>
  <c r="W392" i="33"/>
  <c r="W396" i="33"/>
  <c r="W400" i="33"/>
  <c r="W404" i="33"/>
  <c r="W408" i="33"/>
  <c r="W412" i="33"/>
  <c r="W416" i="33"/>
  <c r="W420" i="33"/>
  <c r="W424" i="33"/>
  <c r="W428" i="33"/>
  <c r="W432" i="33"/>
  <c r="W436" i="33"/>
  <c r="W440" i="33"/>
  <c r="W444" i="33"/>
  <c r="W448" i="33"/>
  <c r="W452" i="33"/>
  <c r="W456" i="33"/>
  <c r="W460" i="33"/>
  <c r="W464" i="33"/>
  <c r="W468" i="33"/>
  <c r="W472" i="33"/>
  <c r="W476" i="33"/>
  <c r="W480" i="33"/>
  <c r="W484" i="33"/>
  <c r="W488" i="33"/>
  <c r="W492" i="33"/>
  <c r="W496" i="33"/>
  <c r="W500" i="33"/>
  <c r="W504" i="33"/>
  <c r="W508" i="33"/>
  <c r="W512" i="33"/>
  <c r="W571" i="34"/>
  <c r="W9" i="33"/>
  <c r="W13" i="33"/>
  <c r="W17" i="33"/>
  <c r="W21" i="33"/>
  <c r="W25" i="33"/>
  <c r="W29" i="33"/>
  <c r="W33" i="33"/>
  <c r="W37" i="33"/>
  <c r="W41" i="33"/>
  <c r="W45" i="33"/>
  <c r="W49" i="33"/>
  <c r="W53" i="33"/>
  <c r="W57" i="33"/>
  <c r="W61" i="33"/>
  <c r="W65" i="33"/>
  <c r="W69" i="33"/>
  <c r="W73" i="33"/>
  <c r="W77" i="33"/>
  <c r="W81" i="33"/>
  <c r="W85" i="33"/>
  <c r="W89" i="33"/>
  <c r="W93" i="33"/>
  <c r="W97" i="33"/>
  <c r="W101" i="33"/>
  <c r="W105" i="33"/>
  <c r="W109" i="33"/>
  <c r="W113" i="33"/>
  <c r="W117" i="33"/>
  <c r="W121" i="33"/>
  <c r="W125" i="33"/>
  <c r="W129" i="33"/>
  <c r="W133" i="33"/>
  <c r="W137" i="33"/>
  <c r="W141" i="33"/>
  <c r="W145" i="33"/>
  <c r="W149" i="33"/>
  <c r="W153" i="33"/>
  <c r="W157" i="33"/>
  <c r="W161" i="33"/>
  <c r="W165" i="33"/>
  <c r="W169" i="33"/>
  <c r="W173" i="33"/>
  <c r="W177" i="33"/>
  <c r="W181" i="33"/>
  <c r="W185" i="33"/>
  <c r="W189" i="33"/>
  <c r="W193" i="33"/>
  <c r="W197" i="33"/>
  <c r="W201" i="33"/>
  <c r="W205" i="33"/>
  <c r="W209" i="33"/>
  <c r="W213" i="33"/>
  <c r="W217" i="33"/>
  <c r="W221" i="33"/>
  <c r="W225" i="33"/>
  <c r="W229" i="33"/>
  <c r="W233" i="33"/>
  <c r="W237" i="33"/>
  <c r="W241" i="33"/>
  <c r="W245" i="33"/>
  <c r="W249" i="33"/>
  <c r="W253" i="33"/>
  <c r="W257" i="33"/>
  <c r="W261" i="33"/>
  <c r="W265" i="33"/>
  <c r="W269" i="33"/>
  <c r="W273" i="33"/>
  <c r="W277" i="33"/>
  <c r="W281" i="33"/>
  <c r="W285" i="33"/>
  <c r="W289" i="33"/>
  <c r="W293" i="33"/>
  <c r="W297" i="33"/>
  <c r="W301" i="33"/>
  <c r="W305" i="33"/>
  <c r="W309" i="33"/>
  <c r="W313" i="33"/>
  <c r="W317" i="33"/>
  <c r="W321" i="33"/>
  <c r="W325" i="33"/>
  <c r="W329" i="33"/>
  <c r="W333" i="33"/>
  <c r="W337" i="33"/>
  <c r="W341" i="33"/>
  <c r="W345" i="33"/>
  <c r="W349" i="33"/>
  <c r="W353" i="33"/>
  <c r="W357" i="33"/>
  <c r="W361" i="33"/>
  <c r="W365" i="33"/>
  <c r="W369" i="33"/>
  <c r="W373" i="33"/>
  <c r="W377" i="33"/>
  <c r="W381" i="33"/>
  <c r="W385" i="33"/>
  <c r="W389" i="33"/>
  <c r="W393" i="33"/>
  <c r="W397" i="33"/>
  <c r="W401" i="33"/>
  <c r="W405" i="33"/>
  <c r="W409" i="33"/>
  <c r="W413" i="33"/>
  <c r="W417" i="33"/>
  <c r="W421" i="33"/>
  <c r="W425" i="33"/>
  <c r="W429" i="33"/>
  <c r="W433" i="33"/>
  <c r="W437" i="33"/>
  <c r="W441" i="33"/>
  <c r="W445" i="33"/>
  <c r="W449" i="33"/>
  <c r="W453" i="33"/>
  <c r="W457" i="33"/>
  <c r="W461" i="33"/>
  <c r="W465" i="33"/>
  <c r="W469" i="33"/>
  <c r="W473" i="33"/>
  <c r="W477" i="33"/>
  <c r="W481" i="33"/>
  <c r="W485" i="33"/>
  <c r="W489" i="33"/>
  <c r="W493" i="33"/>
  <c r="W497" i="33"/>
  <c r="W501" i="33"/>
  <c r="W505" i="33"/>
  <c r="W509" i="33"/>
  <c r="W513" i="33"/>
  <c r="W517" i="33"/>
  <c r="W521" i="33"/>
  <c r="W525" i="33"/>
  <c r="W529" i="33"/>
  <c r="W533" i="33"/>
  <c r="W537" i="33"/>
  <c r="W541" i="33"/>
  <c r="W545" i="33"/>
  <c r="W597" i="34"/>
  <c r="W10" i="33"/>
  <c r="W14" i="33"/>
  <c r="W18" i="33"/>
  <c r="W22" i="33"/>
  <c r="W26" i="33"/>
  <c r="W30" i="33"/>
  <c r="W34" i="33"/>
  <c r="W38" i="33"/>
  <c r="W42" i="33"/>
  <c r="W46" i="33"/>
  <c r="W50" i="33"/>
  <c r="W54" i="33"/>
  <c r="W58" i="33"/>
  <c r="W62" i="33"/>
  <c r="W66" i="33"/>
  <c r="W70" i="33"/>
  <c r="W74" i="33"/>
  <c r="W78" i="33"/>
  <c r="W82" i="33"/>
  <c r="W86" i="33"/>
  <c r="W90" i="33"/>
  <c r="W94" i="33"/>
  <c r="W98" i="33"/>
  <c r="W102" i="33"/>
  <c r="W106" i="33"/>
  <c r="W110" i="33"/>
  <c r="W114" i="33"/>
  <c r="W118" i="33"/>
  <c r="W122" i="33"/>
  <c r="W126" i="33"/>
  <c r="W130" i="33"/>
  <c r="W134" i="33"/>
  <c r="W138" i="33"/>
  <c r="W142" i="33"/>
  <c r="W146" i="33"/>
  <c r="W150" i="33"/>
  <c r="W154" i="33"/>
  <c r="W158" i="33"/>
  <c r="W162" i="33"/>
  <c r="W166" i="33"/>
  <c r="W170" i="33"/>
  <c r="W174" i="33"/>
  <c r="W178" i="33"/>
  <c r="W182" i="33"/>
  <c r="W186" i="33"/>
  <c r="W190" i="33"/>
  <c r="W194" i="33"/>
  <c r="W198" i="33"/>
  <c r="W202" i="33"/>
  <c r="W206" i="33"/>
  <c r="W210" i="33"/>
  <c r="W214" i="33"/>
  <c r="W218" i="33"/>
  <c r="W222" i="33"/>
  <c r="W226" i="33"/>
  <c r="W230" i="33"/>
  <c r="W234" i="33"/>
  <c r="W238" i="33"/>
  <c r="W242" i="33"/>
  <c r="W246" i="33"/>
  <c r="W250" i="33"/>
  <c r="W254" i="33"/>
  <c r="W258" i="33"/>
  <c r="W262" i="33"/>
  <c r="W266" i="33"/>
  <c r="W270" i="33"/>
  <c r="W274" i="33"/>
  <c r="W278" i="33"/>
  <c r="W282" i="33"/>
  <c r="W286" i="33"/>
  <c r="W290" i="33"/>
  <c r="W294" i="33"/>
  <c r="W298" i="33"/>
  <c r="W302" i="33"/>
  <c r="W306" i="33"/>
  <c r="W310" i="33"/>
  <c r="W314" i="33"/>
  <c r="W318" i="33"/>
  <c r="W322" i="33"/>
  <c r="W326" i="33"/>
  <c r="W330" i="33"/>
  <c r="W334" i="33"/>
  <c r="W338" i="33"/>
  <c r="W342" i="33"/>
  <c r="W346" i="33"/>
  <c r="W350" i="33"/>
  <c r="W354" i="33"/>
  <c r="W358" i="33"/>
  <c r="W362" i="33"/>
  <c r="W366" i="33"/>
  <c r="W370" i="33"/>
  <c r="W374" i="33"/>
  <c r="W390" i="33"/>
  <c r="W406" i="33"/>
  <c r="W422" i="33"/>
  <c r="W438" i="33"/>
  <c r="W454" i="33"/>
  <c r="W470" i="33"/>
  <c r="W486" i="33"/>
  <c r="W502" i="33"/>
  <c r="W516" i="33"/>
  <c r="W524" i="33"/>
  <c r="W532" i="33"/>
  <c r="W540" i="33"/>
  <c r="W547" i="33"/>
  <c r="W551" i="33"/>
  <c r="W555" i="33"/>
  <c r="W559" i="33"/>
  <c r="W563" i="33"/>
  <c r="W567" i="33"/>
  <c r="W571" i="33"/>
  <c r="W575" i="33"/>
  <c r="W579" i="33"/>
  <c r="W583" i="33"/>
  <c r="W587" i="33"/>
  <c r="W591" i="33"/>
  <c r="W595" i="33"/>
  <c r="W599" i="33"/>
  <c r="W603" i="33"/>
  <c r="W378" i="33"/>
  <c r="W394" i="33"/>
  <c r="W410" i="33"/>
  <c r="W426" i="33"/>
  <c r="W442" i="33"/>
  <c r="W458" i="33"/>
  <c r="W474" i="33"/>
  <c r="W490" i="33"/>
  <c r="W506" i="33"/>
  <c r="W518" i="33"/>
  <c r="W526" i="33"/>
  <c r="W534" i="33"/>
  <c r="W542" i="33"/>
  <c r="W548" i="33"/>
  <c r="W552" i="33"/>
  <c r="W556" i="33"/>
  <c r="W560" i="33"/>
  <c r="W564" i="33"/>
  <c r="W568" i="33"/>
  <c r="W572" i="33"/>
  <c r="W576" i="33"/>
  <c r="W580" i="33"/>
  <c r="W584" i="33"/>
  <c r="W588" i="33"/>
  <c r="W592" i="33"/>
  <c r="W596" i="33"/>
  <c r="W600" i="33"/>
  <c r="W604" i="33"/>
  <c r="W382" i="33"/>
  <c r="W398" i="33"/>
  <c r="W414" i="33"/>
  <c r="W430" i="33"/>
  <c r="W446" i="33"/>
  <c r="W462" i="33"/>
  <c r="W478" i="33"/>
  <c r="W494" i="33"/>
  <c r="W510" i="33"/>
  <c r="W520" i="33"/>
  <c r="W528" i="33"/>
  <c r="W536" i="33"/>
  <c r="W544" i="33"/>
  <c r="W549" i="33"/>
  <c r="W553" i="33"/>
  <c r="W557" i="33"/>
  <c r="W561" i="33"/>
  <c r="W565" i="33"/>
  <c r="W569" i="33"/>
  <c r="W573" i="33"/>
  <c r="W577" i="33"/>
  <c r="W581" i="33"/>
  <c r="W585" i="33"/>
  <c r="W589" i="33"/>
  <c r="W593" i="33"/>
  <c r="W597" i="33"/>
  <c r="W601" i="33"/>
  <c r="W605" i="33"/>
  <c r="W386" i="33"/>
  <c r="W402" i="33"/>
  <c r="W418" i="33"/>
  <c r="W434" i="33"/>
  <c r="W450" i="33"/>
  <c r="W466" i="33"/>
  <c r="W482" i="33"/>
  <c r="W498" i="33"/>
  <c r="W514" i="33"/>
  <c r="W522" i="33"/>
  <c r="W530" i="33"/>
  <c r="W538" i="33"/>
  <c r="W546" i="33"/>
  <c r="W550" i="33"/>
  <c r="W554" i="33"/>
  <c r="W558" i="33"/>
  <c r="W562" i="33"/>
  <c r="W566" i="33"/>
  <c r="W570" i="33"/>
  <c r="W574" i="33"/>
  <c r="W578" i="33"/>
  <c r="W582" i="33"/>
  <c r="W586" i="33"/>
  <c r="W590" i="33"/>
  <c r="W594" i="33"/>
  <c r="W598" i="33"/>
  <c r="W602" i="33"/>
  <c r="W8" i="32"/>
  <c r="W12" i="32"/>
  <c r="W16" i="32"/>
  <c r="W20" i="32"/>
  <c r="W24" i="32"/>
  <c r="W28" i="32"/>
  <c r="W32" i="32"/>
  <c r="W36" i="32"/>
  <c r="W40" i="32"/>
  <c r="W44" i="32"/>
  <c r="W48" i="32"/>
  <c r="W52" i="32"/>
  <c r="W56" i="32"/>
  <c r="W60" i="32"/>
  <c r="W64" i="32"/>
  <c r="W68" i="32"/>
  <c r="W72" i="32"/>
  <c r="W76" i="32"/>
  <c r="W80" i="32"/>
  <c r="W84" i="32"/>
  <c r="W88" i="32"/>
  <c r="W92" i="32"/>
  <c r="W96" i="32"/>
  <c r="W100" i="32"/>
  <c r="W104" i="32"/>
  <c r="W108" i="32"/>
  <c r="W112" i="32"/>
  <c r="W116" i="32"/>
  <c r="W120" i="32"/>
  <c r="W124" i="32"/>
  <c r="W128" i="32"/>
  <c r="W132" i="32"/>
  <c r="W136" i="32"/>
  <c r="W140" i="32"/>
  <c r="W144" i="32"/>
  <c r="W148" i="32"/>
  <c r="W152" i="32"/>
  <c r="W156" i="32"/>
  <c r="W160" i="32"/>
  <c r="W164" i="32"/>
  <c r="W168" i="32"/>
  <c r="W172" i="32"/>
  <c r="W176" i="32"/>
  <c r="W180" i="32"/>
  <c r="W184" i="32"/>
  <c r="W188" i="32"/>
  <c r="W192" i="32"/>
  <c r="W196" i="32"/>
  <c r="W200" i="32"/>
  <c r="W204" i="32"/>
  <c r="W208" i="32"/>
  <c r="W212" i="32"/>
  <c r="W216" i="32"/>
  <c r="W220" i="32"/>
  <c r="W224" i="32"/>
  <c r="W228" i="32"/>
  <c r="W232" i="32"/>
  <c r="W236" i="32"/>
  <c r="W240" i="32"/>
  <c r="W244" i="32"/>
  <c r="W248" i="32"/>
  <c r="W252" i="32"/>
  <c r="W256" i="32"/>
  <c r="W260" i="32"/>
  <c r="W264" i="32"/>
  <c r="W268" i="32"/>
  <c r="W272" i="32"/>
  <c r="W276" i="32"/>
  <c r="W280" i="32"/>
  <c r="W284" i="32"/>
  <c r="W288" i="32"/>
  <c r="W292" i="32"/>
  <c r="W296" i="32"/>
  <c r="W300" i="32"/>
  <c r="W304" i="32"/>
  <c r="W5" i="33"/>
  <c r="W9" i="32"/>
  <c r="W13" i="32"/>
  <c r="W17" i="32"/>
  <c r="W21" i="32"/>
  <c r="W25" i="32"/>
  <c r="W29" i="32"/>
  <c r="W33" i="32"/>
  <c r="W37" i="32"/>
  <c r="W41" i="32"/>
  <c r="W45" i="32"/>
  <c r="W49" i="32"/>
  <c r="W53" i="32"/>
  <c r="W57" i="32"/>
  <c r="W61" i="32"/>
  <c r="W65" i="32"/>
  <c r="W69" i="32"/>
  <c r="W73" i="32"/>
  <c r="W77" i="32"/>
  <c r="W81" i="32"/>
  <c r="W85" i="32"/>
  <c r="W89" i="32"/>
  <c r="W93" i="32"/>
  <c r="W97" i="32"/>
  <c r="W101" i="32"/>
  <c r="W105" i="32"/>
  <c r="W109" i="32"/>
  <c r="W113" i="32"/>
  <c r="W117" i="32"/>
  <c r="W121" i="32"/>
  <c r="W125" i="32"/>
  <c r="W129" i="32"/>
  <c r="W133" i="32"/>
  <c r="W137" i="32"/>
  <c r="W141" i="32"/>
  <c r="W145" i="32"/>
  <c r="W149" i="32"/>
  <c r="W153" i="32"/>
  <c r="W157" i="32"/>
  <c r="W161" i="32"/>
  <c r="W165" i="32"/>
  <c r="W169" i="32"/>
  <c r="W173" i="32"/>
  <c r="W177" i="32"/>
  <c r="W181" i="32"/>
  <c r="W185" i="32"/>
  <c r="W189" i="32"/>
  <c r="W193" i="32"/>
  <c r="W197" i="32"/>
  <c r="W201" i="32"/>
  <c r="W205" i="32"/>
  <c r="W209" i="32"/>
  <c r="W213" i="32"/>
  <c r="W217" i="32"/>
  <c r="W221" i="32"/>
  <c r="W225" i="32"/>
  <c r="W229" i="32"/>
  <c r="W233" i="32"/>
  <c r="W237" i="32"/>
  <c r="W241" i="32"/>
  <c r="W245" i="32"/>
  <c r="W249" i="32"/>
  <c r="W253" i="32"/>
  <c r="W257" i="32"/>
  <c r="W261" i="32"/>
  <c r="W265" i="32"/>
  <c r="W269" i="32"/>
  <c r="W273" i="32"/>
  <c r="W277" i="32"/>
  <c r="W281" i="32"/>
  <c r="W285" i="32"/>
  <c r="W289" i="32"/>
  <c r="W293" i="32"/>
  <c r="W297" i="32"/>
  <c r="W6" i="32"/>
  <c r="W10" i="32"/>
  <c r="W14" i="32"/>
  <c r="W18" i="32"/>
  <c r="W22" i="32"/>
  <c r="W26" i="32"/>
  <c r="W30" i="32"/>
  <c r="W34" i="32"/>
  <c r="W38" i="32"/>
  <c r="W42" i="32"/>
  <c r="W46" i="32"/>
  <c r="W50" i="32"/>
  <c r="W54" i="32"/>
  <c r="W58" i="32"/>
  <c r="W62" i="32"/>
  <c r="W66" i="32"/>
  <c r="W70" i="32"/>
  <c r="W74" i="32"/>
  <c r="W78" i="32"/>
  <c r="W82" i="32"/>
  <c r="W86" i="32"/>
  <c r="W90" i="32"/>
  <c r="W94" i="32"/>
  <c r="W98" i="32"/>
  <c r="W102" i="32"/>
  <c r="W106" i="32"/>
  <c r="W110" i="32"/>
  <c r="W114" i="32"/>
  <c r="W118" i="32"/>
  <c r="W122" i="32"/>
  <c r="W126" i="32"/>
  <c r="W130" i="32"/>
  <c r="W134" i="32"/>
  <c r="W138" i="32"/>
  <c r="W142" i="32"/>
  <c r="W146" i="32"/>
  <c r="W150" i="32"/>
  <c r="W154" i="32"/>
  <c r="W158" i="32"/>
  <c r="W162" i="32"/>
  <c r="W166" i="32"/>
  <c r="W170" i="32"/>
  <c r="W174" i="32"/>
  <c r="W178" i="32"/>
  <c r="W182" i="32"/>
  <c r="W186" i="32"/>
  <c r="W190" i="32"/>
  <c r="W194" i="32"/>
  <c r="W198" i="32"/>
  <c r="W202" i="32"/>
  <c r="W206" i="32"/>
  <c r="W210" i="32"/>
  <c r="W214" i="32"/>
  <c r="W218" i="32"/>
  <c r="W222" i="32"/>
  <c r="W226" i="32"/>
  <c r="W230" i="32"/>
  <c r="W234" i="32"/>
  <c r="W238" i="32"/>
  <c r="W242" i="32"/>
  <c r="W246" i="32"/>
  <c r="W250" i="32"/>
  <c r="W254" i="32"/>
  <c r="W258" i="32"/>
  <c r="W262" i="32"/>
  <c r="W266" i="32"/>
  <c r="W270" i="32"/>
  <c r="W274" i="32"/>
  <c r="W278" i="32"/>
  <c r="W282" i="32"/>
  <c r="W286" i="32"/>
  <c r="W290" i="32"/>
  <c r="W7" i="32"/>
  <c r="W11" i="32"/>
  <c r="W15" i="32"/>
  <c r="W19" i="32"/>
  <c r="W23" i="32"/>
  <c r="W27" i="32"/>
  <c r="W31" i="32"/>
  <c r="W35" i="32"/>
  <c r="W39" i="32"/>
  <c r="W43" i="32"/>
  <c r="W47" i="32"/>
  <c r="W51" i="32"/>
  <c r="W55" i="32"/>
  <c r="W59" i="32"/>
  <c r="W63" i="32"/>
  <c r="W67" i="32"/>
  <c r="W71" i="32"/>
  <c r="W75" i="32"/>
  <c r="W79" i="32"/>
  <c r="W83" i="32"/>
  <c r="W87" i="32"/>
  <c r="W91" i="32"/>
  <c r="W95" i="32"/>
  <c r="W99" i="32"/>
  <c r="W103" i="32"/>
  <c r="W107" i="32"/>
  <c r="W111" i="32"/>
  <c r="W115" i="32"/>
  <c r="W119" i="32"/>
  <c r="W123" i="32"/>
  <c r="W127" i="32"/>
  <c r="W131" i="32"/>
  <c r="W135" i="32"/>
  <c r="W139" i="32"/>
  <c r="W143" i="32"/>
  <c r="W147" i="32"/>
  <c r="W151" i="32"/>
  <c r="W155" i="32"/>
  <c r="W159" i="32"/>
  <c r="W163" i="32"/>
  <c r="W167" i="32"/>
  <c r="W171" i="32"/>
  <c r="W175" i="32"/>
  <c r="W179" i="32"/>
  <c r="W183" i="32"/>
  <c r="W187" i="32"/>
  <c r="W191" i="32"/>
  <c r="W195" i="32"/>
  <c r="W199" i="32"/>
  <c r="W203" i="32"/>
  <c r="W207" i="32"/>
  <c r="W211" i="32"/>
  <c r="W215" i="32"/>
  <c r="W219" i="32"/>
  <c r="W223" i="32"/>
  <c r="W227" i="32"/>
  <c r="W231" i="32"/>
  <c r="W235" i="32"/>
  <c r="W239" i="32"/>
  <c r="W243" i="32"/>
  <c r="W247" i="32"/>
  <c r="W251" i="32"/>
  <c r="W255" i="32"/>
  <c r="W259" i="32"/>
  <c r="W263" i="32"/>
  <c r="W267" i="32"/>
  <c r="W271" i="32"/>
  <c r="W275" i="32"/>
  <c r="W279" i="32"/>
  <c r="W283" i="32"/>
  <c r="W287" i="32"/>
  <c r="W291" i="32"/>
  <c r="W295" i="32"/>
  <c r="W299" i="32"/>
  <c r="W302" i="32"/>
  <c r="W307" i="32"/>
  <c r="W311" i="32"/>
  <c r="W315" i="32"/>
  <c r="W319" i="32"/>
  <c r="W323" i="32"/>
  <c r="W327" i="32"/>
  <c r="W331" i="32"/>
  <c r="W335" i="32"/>
  <c r="W339" i="32"/>
  <c r="W343" i="32"/>
  <c r="W347" i="32"/>
  <c r="W351" i="32"/>
  <c r="W355" i="32"/>
  <c r="W359" i="32"/>
  <c r="W363" i="32"/>
  <c r="W367" i="32"/>
  <c r="W371" i="32"/>
  <c r="W375" i="32"/>
  <c r="W379" i="32"/>
  <c r="W383" i="32"/>
  <c r="W387" i="32"/>
  <c r="W391" i="32"/>
  <c r="W395" i="32"/>
  <c r="W399" i="32"/>
  <c r="W403" i="32"/>
  <c r="W407" i="32"/>
  <c r="W411" i="32"/>
  <c r="W415" i="32"/>
  <c r="W419" i="32"/>
  <c r="W423" i="32"/>
  <c r="W427" i="32"/>
  <c r="W431" i="32"/>
  <c r="W435" i="32"/>
  <c r="W439" i="32"/>
  <c r="W443" i="32"/>
  <c r="W447" i="32"/>
  <c r="W451" i="32"/>
  <c r="W455" i="32"/>
  <c r="W459" i="32"/>
  <c r="W463" i="32"/>
  <c r="W467" i="32"/>
  <c r="W471" i="32"/>
  <c r="W475" i="32"/>
  <c r="W479" i="32"/>
  <c r="W483" i="32"/>
  <c r="W487" i="32"/>
  <c r="W491" i="32"/>
  <c r="W495" i="32"/>
  <c r="W499" i="32"/>
  <c r="W503" i="32"/>
  <c r="W507" i="32"/>
  <c r="W511" i="32"/>
  <c r="W515" i="32"/>
  <c r="W519" i="32"/>
  <c r="W523" i="32"/>
  <c r="W527" i="32"/>
  <c r="W531" i="32"/>
  <c r="W535" i="32"/>
  <c r="W539" i="32"/>
  <c r="W543" i="32"/>
  <c r="W547" i="32"/>
  <c r="W551" i="32"/>
  <c r="W555" i="32"/>
  <c r="W559" i="32"/>
  <c r="W563" i="32"/>
  <c r="W567" i="32"/>
  <c r="W571" i="32"/>
  <c r="W575" i="32"/>
  <c r="W579" i="32"/>
  <c r="W583" i="32"/>
  <c r="W587" i="32"/>
  <c r="W591" i="32"/>
  <c r="W595" i="32"/>
  <c r="W599" i="32"/>
  <c r="W603" i="32"/>
  <c r="W294" i="32"/>
  <c r="W303" i="32"/>
  <c r="W308" i="32"/>
  <c r="W312" i="32"/>
  <c r="W316" i="32"/>
  <c r="W320" i="32"/>
  <c r="W324" i="32"/>
  <c r="W328" i="32"/>
  <c r="W332" i="32"/>
  <c r="W336" i="32"/>
  <c r="W340" i="32"/>
  <c r="W344" i="32"/>
  <c r="W348" i="32"/>
  <c r="W352" i="32"/>
  <c r="W356" i="32"/>
  <c r="W360" i="32"/>
  <c r="W364" i="32"/>
  <c r="W368" i="32"/>
  <c r="W372" i="32"/>
  <c r="W376" i="32"/>
  <c r="W380" i="32"/>
  <c r="W384" i="32"/>
  <c r="W388" i="32"/>
  <c r="W392" i="32"/>
  <c r="W396" i="32"/>
  <c r="W400" i="32"/>
  <c r="W404" i="32"/>
  <c r="W408" i="32"/>
  <c r="W412" i="32"/>
  <c r="W416" i="32"/>
  <c r="W420" i="32"/>
  <c r="W424" i="32"/>
  <c r="W428" i="32"/>
  <c r="W432" i="32"/>
  <c r="W436" i="32"/>
  <c r="W440" i="32"/>
  <c r="W444" i="32"/>
  <c r="W448" i="32"/>
  <c r="W452" i="32"/>
  <c r="W456" i="32"/>
  <c r="W460" i="32"/>
  <c r="W464" i="32"/>
  <c r="W468" i="32"/>
  <c r="W472" i="32"/>
  <c r="W476" i="32"/>
  <c r="W480" i="32"/>
  <c r="W484" i="32"/>
  <c r="W488" i="32"/>
  <c r="W492" i="32"/>
  <c r="W496" i="32"/>
  <c r="W500" i="32"/>
  <c r="W504" i="32"/>
  <c r="W508" i="32"/>
  <c r="W512" i="32"/>
  <c r="W516" i="32"/>
  <c r="W520" i="32"/>
  <c r="W524" i="32"/>
  <c r="W528" i="32"/>
  <c r="W532" i="32"/>
  <c r="W536" i="32"/>
  <c r="W540" i="32"/>
  <c r="W544" i="32"/>
  <c r="W548" i="32"/>
  <c r="W552" i="32"/>
  <c r="W556" i="32"/>
  <c r="W560" i="32"/>
  <c r="W564" i="32"/>
  <c r="W568" i="32"/>
  <c r="W572" i="32"/>
  <c r="W576" i="32"/>
  <c r="W580" i="32"/>
  <c r="W584" i="32"/>
  <c r="W588" i="32"/>
  <c r="W592" i="32"/>
  <c r="W596" i="32"/>
  <c r="W600" i="32"/>
  <c r="W604" i="32"/>
  <c r="W298" i="32"/>
  <c r="W305" i="32"/>
  <c r="W309" i="32"/>
  <c r="W313" i="32"/>
  <c r="W317" i="32"/>
  <c r="W321" i="32"/>
  <c r="W325" i="32"/>
  <c r="W329" i="32"/>
  <c r="W333" i="32"/>
  <c r="W337" i="32"/>
  <c r="W341" i="32"/>
  <c r="W345" i="32"/>
  <c r="W349" i="32"/>
  <c r="W353" i="32"/>
  <c r="W357" i="32"/>
  <c r="W361" i="32"/>
  <c r="W365" i="32"/>
  <c r="W369" i="32"/>
  <c r="W373" i="32"/>
  <c r="W377" i="32"/>
  <c r="W381" i="32"/>
  <c r="W385" i="32"/>
  <c r="W389" i="32"/>
  <c r="W393" i="32"/>
  <c r="W397" i="32"/>
  <c r="W401" i="32"/>
  <c r="W405" i="32"/>
  <c r="W409" i="32"/>
  <c r="W413" i="32"/>
  <c r="W417" i="32"/>
  <c r="W421" i="32"/>
  <c r="W425" i="32"/>
  <c r="W429" i="32"/>
  <c r="W433" i="32"/>
  <c r="W437" i="32"/>
  <c r="W441" i="32"/>
  <c r="W445" i="32"/>
  <c r="W449" i="32"/>
  <c r="W453" i="32"/>
  <c r="W457" i="32"/>
  <c r="W461" i="32"/>
  <c r="W465" i="32"/>
  <c r="W469" i="32"/>
  <c r="W473" i="32"/>
  <c r="W477" i="32"/>
  <c r="W481" i="32"/>
  <c r="W485" i="32"/>
  <c r="W489" i="32"/>
  <c r="W493" i="32"/>
  <c r="W497" i="32"/>
  <c r="W501" i="32"/>
  <c r="W505" i="32"/>
  <c r="W509" i="32"/>
  <c r="W513" i="32"/>
  <c r="W517" i="32"/>
  <c r="W521" i="32"/>
  <c r="W525" i="32"/>
  <c r="W529" i="32"/>
  <c r="W533" i="32"/>
  <c r="W537" i="32"/>
  <c r="W541" i="32"/>
  <c r="W545" i="32"/>
  <c r="W549" i="32"/>
  <c r="W553" i="32"/>
  <c r="W557" i="32"/>
  <c r="W561" i="32"/>
  <c r="W565" i="32"/>
  <c r="W569" i="32"/>
  <c r="W573" i="32"/>
  <c r="W577" i="32"/>
  <c r="W581" i="32"/>
  <c r="W585" i="32"/>
  <c r="W589" i="32"/>
  <c r="W593" i="32"/>
  <c r="W597" i="32"/>
  <c r="W601" i="32"/>
  <c r="W605" i="32"/>
  <c r="W301" i="32"/>
  <c r="W306" i="32"/>
  <c r="W310" i="32"/>
  <c r="W314" i="32"/>
  <c r="W318" i="32"/>
  <c r="W322" i="32"/>
  <c r="W326" i="32"/>
  <c r="W330" i="32"/>
  <c r="W334" i="32"/>
  <c r="W338" i="32"/>
  <c r="W342" i="32"/>
  <c r="W346" i="32"/>
  <c r="W350" i="32"/>
  <c r="W354" i="32"/>
  <c r="W358" i="32"/>
  <c r="W362" i="32"/>
  <c r="W366" i="32"/>
  <c r="W370" i="32"/>
  <c r="W374" i="32"/>
  <c r="W378" i="32"/>
  <c r="W382" i="32"/>
  <c r="W386" i="32"/>
  <c r="W390" i="32"/>
  <c r="W394" i="32"/>
  <c r="W398" i="32"/>
  <c r="W402" i="32"/>
  <c r="W406" i="32"/>
  <c r="W410" i="32"/>
  <c r="W414" i="32"/>
  <c r="W418" i="32"/>
  <c r="W422" i="32"/>
  <c r="W426" i="32"/>
  <c r="W430" i="32"/>
  <c r="W434" i="32"/>
  <c r="W438" i="32"/>
  <c r="W442" i="32"/>
  <c r="W446" i="32"/>
  <c r="W450" i="32"/>
  <c r="W454" i="32"/>
  <c r="W458" i="32"/>
  <c r="W462" i="32"/>
  <c r="W466" i="32"/>
  <c r="W470" i="32"/>
  <c r="W474" i="32"/>
  <c r="W478" i="32"/>
  <c r="W482" i="32"/>
  <c r="W486" i="32"/>
  <c r="W490" i="32"/>
  <c r="W494" i="32"/>
  <c r="W498" i="32"/>
  <c r="W502" i="32"/>
  <c r="W506" i="32"/>
  <c r="W510" i="32"/>
  <c r="W514" i="32"/>
  <c r="W518" i="32"/>
  <c r="W522" i="32"/>
  <c r="W526" i="32"/>
  <c r="W530" i="32"/>
  <c r="W534" i="32"/>
  <c r="W538" i="32"/>
  <c r="W542" i="32"/>
  <c r="W546" i="32"/>
  <c r="W550" i="32"/>
  <c r="W554" i="32"/>
  <c r="W558" i="32"/>
  <c r="W562" i="32"/>
  <c r="W566" i="32"/>
  <c r="W570" i="32"/>
  <c r="W574" i="32"/>
  <c r="W578" i="32"/>
  <c r="W582" i="32"/>
  <c r="W586" i="32"/>
  <c r="W590" i="32"/>
  <c r="W594" i="32"/>
  <c r="W598" i="32"/>
  <c r="W602" i="32"/>
  <c r="W6" i="31"/>
  <c r="W10" i="31"/>
  <c r="W14" i="31"/>
  <c r="W18" i="31"/>
  <c r="W22" i="31"/>
  <c r="W26" i="31"/>
  <c r="W30" i="31"/>
  <c r="W34" i="31"/>
  <c r="W38" i="31"/>
  <c r="W42" i="31"/>
  <c r="W46" i="31"/>
  <c r="W50" i="31"/>
  <c r="W54" i="31"/>
  <c r="W58" i="31"/>
  <c r="W62" i="31"/>
  <c r="W66" i="31"/>
  <c r="W70" i="31"/>
  <c r="W74" i="31"/>
  <c r="W78" i="31"/>
  <c r="W82" i="31"/>
  <c r="W86" i="31"/>
  <c r="W90" i="31"/>
  <c r="W94" i="31"/>
  <c r="W98" i="31"/>
  <c r="W102" i="31"/>
  <c r="W106" i="31"/>
  <c r="W110" i="31"/>
  <c r="W114" i="31"/>
  <c r="W118" i="31"/>
  <c r="W122" i="31"/>
  <c r="W126" i="31"/>
  <c r="W130" i="31"/>
  <c r="W134" i="31"/>
  <c r="W138" i="31"/>
  <c r="W142" i="31"/>
  <c r="W146" i="31"/>
  <c r="W150" i="31"/>
  <c r="W154" i="31"/>
  <c r="W158" i="31"/>
  <c r="W162" i="31"/>
  <c r="W166" i="31"/>
  <c r="W170" i="31"/>
  <c r="W174" i="31"/>
  <c r="W178" i="31"/>
  <c r="W182" i="31"/>
  <c r="W186" i="31"/>
  <c r="W190" i="31"/>
  <c r="W194" i="31"/>
  <c r="W198" i="31"/>
  <c r="W202" i="31"/>
  <c r="W206" i="31"/>
  <c r="W210" i="31"/>
  <c r="W214" i="31"/>
  <c r="W218" i="31"/>
  <c r="W222" i="31"/>
  <c r="W226" i="31"/>
  <c r="W230" i="31"/>
  <c r="W234" i="31"/>
  <c r="W238" i="31"/>
  <c r="W242" i="31"/>
  <c r="W246" i="31"/>
  <c r="W250" i="31"/>
  <c r="W254" i="31"/>
  <c r="W258" i="31"/>
  <c r="W262" i="31"/>
  <c r="W266" i="31"/>
  <c r="W270" i="31"/>
  <c r="W274" i="31"/>
  <c r="W278" i="31"/>
  <c r="W282" i="31"/>
  <c r="W286" i="31"/>
  <c r="W290" i="31"/>
  <c r="W294" i="31"/>
  <c r="W298" i="31"/>
  <c r="W302" i="31"/>
  <c r="W306" i="31"/>
  <c r="W310" i="31"/>
  <c r="W314" i="31"/>
  <c r="W318" i="31"/>
  <c r="W322" i="31"/>
  <c r="W326" i="31"/>
  <c r="W330" i="31"/>
  <c r="W334" i="31"/>
  <c r="W338" i="31"/>
  <c r="W342" i="31"/>
  <c r="W346" i="31"/>
  <c r="W350" i="31"/>
  <c r="W354" i="31"/>
  <c r="W358" i="31"/>
  <c r="W362" i="31"/>
  <c r="W366" i="31"/>
  <c r="W370" i="31"/>
  <c r="W374" i="31"/>
  <c r="W378" i="31"/>
  <c r="W382" i="31"/>
  <c r="W386" i="31"/>
  <c r="W390" i="31"/>
  <c r="W394" i="31"/>
  <c r="W398" i="31"/>
  <c r="W402" i="31"/>
  <c r="W406" i="31"/>
  <c r="W410" i="31"/>
  <c r="W414" i="31"/>
  <c r="W418" i="31"/>
  <c r="W422" i="31"/>
  <c r="W426" i="31"/>
  <c r="W430" i="31"/>
  <c r="W434" i="31"/>
  <c r="W438" i="31"/>
  <c r="W442" i="31"/>
  <c r="W446" i="31"/>
  <c r="W450" i="31"/>
  <c r="W454" i="31"/>
  <c r="W458" i="31"/>
  <c r="W462" i="31"/>
  <c r="W466" i="31"/>
  <c r="W470" i="31"/>
  <c r="W474" i="31"/>
  <c r="W478" i="31"/>
  <c r="W482" i="31"/>
  <c r="W486" i="31"/>
  <c r="W490" i="31"/>
  <c r="W494" i="31"/>
  <c r="W498" i="31"/>
  <c r="W502" i="31"/>
  <c r="W506" i="31"/>
  <c r="W510" i="31"/>
  <c r="W514" i="31"/>
  <c r="W518" i="31"/>
  <c r="W522" i="31"/>
  <c r="W526" i="31"/>
  <c r="W530" i="31"/>
  <c r="W534" i="31"/>
  <c r="W538" i="31"/>
  <c r="W542" i="31"/>
  <c r="W546" i="31"/>
  <c r="W550" i="31"/>
  <c r="W554" i="31"/>
  <c r="W558" i="31"/>
  <c r="W562" i="31"/>
  <c r="W566" i="31"/>
  <c r="W570" i="31"/>
  <c r="W574" i="31"/>
  <c r="W578" i="31"/>
  <c r="W582" i="31"/>
  <c r="W586" i="31"/>
  <c r="W590" i="31"/>
  <c r="W594" i="31"/>
  <c r="W598" i="31"/>
  <c r="W602" i="31"/>
  <c r="W7" i="31"/>
  <c r="W11" i="31"/>
  <c r="W15" i="31"/>
  <c r="W19" i="31"/>
  <c r="W23" i="31"/>
  <c r="W27" i="31"/>
  <c r="W31" i="31"/>
  <c r="W35" i="31"/>
  <c r="W39" i="31"/>
  <c r="W43" i="31"/>
  <c r="W47" i="31"/>
  <c r="W51" i="31"/>
  <c r="W55" i="31"/>
  <c r="W59" i="31"/>
  <c r="W63" i="31"/>
  <c r="W67" i="31"/>
  <c r="W71" i="31"/>
  <c r="W75" i="31"/>
  <c r="W79" i="31"/>
  <c r="W83" i="31"/>
  <c r="W87" i="31"/>
  <c r="W91" i="31"/>
  <c r="W95" i="31"/>
  <c r="W99" i="31"/>
  <c r="W103" i="31"/>
  <c r="W107" i="31"/>
  <c r="W111" i="31"/>
  <c r="W115" i="31"/>
  <c r="W119" i="31"/>
  <c r="W123" i="31"/>
  <c r="W127" i="31"/>
  <c r="W131" i="31"/>
  <c r="W135" i="31"/>
  <c r="W139" i="31"/>
  <c r="W143" i="31"/>
  <c r="W147" i="31"/>
  <c r="W151" i="31"/>
  <c r="W155" i="31"/>
  <c r="W159" i="31"/>
  <c r="W163" i="31"/>
  <c r="W167" i="31"/>
  <c r="W171" i="31"/>
  <c r="W175" i="31"/>
  <c r="W179" i="31"/>
  <c r="W183" i="31"/>
  <c r="W187" i="31"/>
  <c r="W191" i="31"/>
  <c r="W195" i="31"/>
  <c r="W199" i="31"/>
  <c r="W203" i="31"/>
  <c r="W207" i="31"/>
  <c r="W211" i="31"/>
  <c r="W215" i="31"/>
  <c r="W219" i="31"/>
  <c r="W223" i="31"/>
  <c r="W227" i="31"/>
  <c r="W231" i="31"/>
  <c r="W235" i="31"/>
  <c r="W239" i="31"/>
  <c r="W243" i="31"/>
  <c r="W247" i="31"/>
  <c r="W251" i="31"/>
  <c r="W255" i="31"/>
  <c r="W259" i="31"/>
  <c r="W263" i="31"/>
  <c r="W267" i="31"/>
  <c r="W271" i="31"/>
  <c r="W275" i="31"/>
  <c r="W279" i="31"/>
  <c r="W283" i="31"/>
  <c r="W287" i="31"/>
  <c r="W291" i="31"/>
  <c r="W295" i="31"/>
  <c r="W299" i="31"/>
  <c r="W303" i="31"/>
  <c r="W307" i="31"/>
  <c r="W311" i="31"/>
  <c r="W315" i="31"/>
  <c r="W319" i="31"/>
  <c r="W323" i="31"/>
  <c r="W327" i="31"/>
  <c r="W331" i="31"/>
  <c r="W335" i="31"/>
  <c r="W339" i="31"/>
  <c r="W343" i="31"/>
  <c r="W347" i="31"/>
  <c r="W351" i="31"/>
  <c r="W355" i="31"/>
  <c r="W359" i="31"/>
  <c r="W363" i="31"/>
  <c r="W367" i="31"/>
  <c r="W371" i="31"/>
  <c r="W375" i="31"/>
  <c r="W379" i="31"/>
  <c r="W383" i="31"/>
  <c r="W387" i="31"/>
  <c r="W391" i="31"/>
  <c r="W395" i="31"/>
  <c r="W399" i="31"/>
  <c r="W403" i="31"/>
  <c r="W407" i="31"/>
  <c r="W411" i="31"/>
  <c r="W415" i="31"/>
  <c r="W419" i="31"/>
  <c r="W423" i="31"/>
  <c r="W427" i="31"/>
  <c r="W431" i="31"/>
  <c r="W435" i="31"/>
  <c r="W439" i="31"/>
  <c r="W443" i="31"/>
  <c r="W447" i="31"/>
  <c r="W451" i="31"/>
  <c r="W455" i="31"/>
  <c r="W459" i="31"/>
  <c r="W463" i="31"/>
  <c r="W467" i="31"/>
  <c r="W471" i="31"/>
  <c r="W475" i="31"/>
  <c r="W479" i="31"/>
  <c r="W483" i="31"/>
  <c r="W487" i="31"/>
  <c r="W491" i="31"/>
  <c r="W495" i="31"/>
  <c r="W499" i="31"/>
  <c r="W503" i="31"/>
  <c r="W507" i="31"/>
  <c r="W511" i="31"/>
  <c r="W515" i="31"/>
  <c r="W519" i="31"/>
  <c r="W523" i="31"/>
  <c r="W527" i="31"/>
  <c r="W531" i="31"/>
  <c r="W535" i="31"/>
  <c r="W539" i="31"/>
  <c r="W543" i="31"/>
  <c r="W547" i="31"/>
  <c r="W551" i="31"/>
  <c r="W555" i="31"/>
  <c r="W559" i="31"/>
  <c r="W563" i="31"/>
  <c r="W567" i="31"/>
  <c r="W571" i="31"/>
  <c r="W575" i="31"/>
  <c r="W579" i="31"/>
  <c r="W583" i="31"/>
  <c r="W587" i="31"/>
  <c r="W591" i="31"/>
  <c r="W595" i="31"/>
  <c r="W599" i="31"/>
  <c r="W603" i="31"/>
  <c r="W8" i="31"/>
  <c r="W12" i="31"/>
  <c r="W16" i="31"/>
  <c r="W20" i="31"/>
  <c r="W24" i="31"/>
  <c r="W28" i="31"/>
  <c r="W32" i="31"/>
  <c r="W36" i="31"/>
  <c r="W40" i="31"/>
  <c r="W44" i="31"/>
  <c r="W48" i="31"/>
  <c r="W52" i="31"/>
  <c r="W56" i="31"/>
  <c r="W60" i="31"/>
  <c r="W64" i="31"/>
  <c r="W68" i="31"/>
  <c r="W72" i="31"/>
  <c r="W76" i="31"/>
  <c r="W80" i="31"/>
  <c r="W84" i="31"/>
  <c r="W88" i="31"/>
  <c r="W92" i="31"/>
  <c r="W96" i="31"/>
  <c r="W100" i="31"/>
  <c r="W104" i="31"/>
  <c r="W108" i="31"/>
  <c r="W112" i="31"/>
  <c r="W116" i="31"/>
  <c r="W120" i="31"/>
  <c r="W124" i="31"/>
  <c r="W128" i="31"/>
  <c r="W132" i="31"/>
  <c r="W136" i="31"/>
  <c r="W140" i="31"/>
  <c r="W144" i="31"/>
  <c r="W148" i="31"/>
  <c r="W152" i="31"/>
  <c r="W156" i="31"/>
  <c r="W160" i="31"/>
  <c r="W164" i="31"/>
  <c r="W168" i="31"/>
  <c r="W172" i="31"/>
  <c r="W176" i="31"/>
  <c r="W180" i="31"/>
  <c r="W184" i="31"/>
  <c r="W188" i="31"/>
  <c r="W192" i="31"/>
  <c r="W196" i="31"/>
  <c r="W200" i="31"/>
  <c r="W204" i="31"/>
  <c r="W208" i="31"/>
  <c r="W212" i="31"/>
  <c r="W216" i="31"/>
  <c r="W220" i="31"/>
  <c r="W224" i="31"/>
  <c r="W228" i="31"/>
  <c r="W232" i="31"/>
  <c r="W236" i="31"/>
  <c r="W240" i="31"/>
  <c r="W244" i="31"/>
  <c r="W248" i="31"/>
  <c r="W252" i="31"/>
  <c r="W256" i="31"/>
  <c r="W260" i="31"/>
  <c r="W264" i="31"/>
  <c r="W268" i="31"/>
  <c r="W272" i="31"/>
  <c r="W276" i="31"/>
  <c r="W280" i="31"/>
  <c r="W284" i="31"/>
  <c r="W288" i="31"/>
  <c r="W292" i="31"/>
  <c r="W296" i="31"/>
  <c r="W300" i="31"/>
  <c r="W304" i="31"/>
  <c r="W308" i="31"/>
  <c r="W312" i="31"/>
  <c r="W316" i="31"/>
  <c r="W320" i="31"/>
  <c r="W324" i="31"/>
  <c r="W328" i="31"/>
  <c r="W332" i="31"/>
  <c r="W336" i="31"/>
  <c r="W340" i="31"/>
  <c r="W344" i="31"/>
  <c r="W348" i="31"/>
  <c r="W352" i="31"/>
  <c r="W356" i="31"/>
  <c r="W360" i="31"/>
  <c r="W364" i="31"/>
  <c r="W368" i="31"/>
  <c r="W372" i="31"/>
  <c r="W376" i="31"/>
  <c r="W380" i="31"/>
  <c r="W384" i="31"/>
  <c r="W388" i="31"/>
  <c r="W392" i="31"/>
  <c r="W396" i="31"/>
  <c r="W400" i="31"/>
  <c r="W404" i="31"/>
  <c r="W408" i="31"/>
  <c r="W412" i="31"/>
  <c r="W416" i="31"/>
  <c r="W420" i="31"/>
  <c r="W424" i="31"/>
  <c r="W428" i="31"/>
  <c r="W432" i="31"/>
  <c r="W436" i="31"/>
  <c r="W440" i="31"/>
  <c r="W444" i="31"/>
  <c r="W448" i="31"/>
  <c r="W452" i="31"/>
  <c r="W456" i="31"/>
  <c r="W460" i="31"/>
  <c r="W464" i="31"/>
  <c r="W468" i="31"/>
  <c r="W472" i="31"/>
  <c r="W476" i="31"/>
  <c r="W480" i="31"/>
  <c r="W484" i="31"/>
  <c r="W488" i="31"/>
  <c r="W492" i="31"/>
  <c r="W496" i="31"/>
  <c r="W500" i="31"/>
  <c r="W504" i="31"/>
  <c r="W508" i="31"/>
  <c r="W512" i="31"/>
  <c r="W516" i="31"/>
  <c r="W520" i="31"/>
  <c r="W524" i="31"/>
  <c r="W528" i="31"/>
  <c r="W532" i="31"/>
  <c r="W536" i="31"/>
  <c r="W540" i="31"/>
  <c r="W544" i="31"/>
  <c r="W548" i="31"/>
  <c r="W552" i="31"/>
  <c r="W556" i="31"/>
  <c r="W560" i="31"/>
  <c r="W564" i="31"/>
  <c r="W568" i="31"/>
  <c r="W572" i="31"/>
  <c r="W576" i="31"/>
  <c r="W580" i="31"/>
  <c r="W584" i="31"/>
  <c r="W588" i="31"/>
  <c r="W592" i="31"/>
  <c r="W596" i="31"/>
  <c r="W600" i="31"/>
  <c r="W604" i="31"/>
  <c r="W9" i="31"/>
  <c r="W13" i="31"/>
  <c r="W17" i="31"/>
  <c r="W21" i="31"/>
  <c r="W25" i="31"/>
  <c r="W29" i="31"/>
  <c r="W33" i="31"/>
  <c r="W37" i="31"/>
  <c r="W41" i="31"/>
  <c r="W45" i="31"/>
  <c r="W49" i="31"/>
  <c r="W53" i="31"/>
  <c r="W57" i="31"/>
  <c r="W61" i="31"/>
  <c r="W65" i="31"/>
  <c r="W69" i="31"/>
  <c r="W73" i="31"/>
  <c r="W77" i="31"/>
  <c r="W81" i="31"/>
  <c r="W85" i="31"/>
  <c r="W89" i="31"/>
  <c r="W93" i="31"/>
  <c r="W97" i="31"/>
  <c r="W101" i="31"/>
  <c r="W105" i="31"/>
  <c r="W109" i="31"/>
  <c r="W113" i="31"/>
  <c r="W117" i="31"/>
  <c r="W121" i="31"/>
  <c r="W125" i="31"/>
  <c r="W129" i="31"/>
  <c r="W133" i="31"/>
  <c r="W137" i="31"/>
  <c r="W141" i="31"/>
  <c r="W145" i="31"/>
  <c r="W149" i="31"/>
  <c r="W153" i="31"/>
  <c r="W157" i="31"/>
  <c r="W161" i="31"/>
  <c r="W165" i="31"/>
  <c r="W169" i="31"/>
  <c r="W173" i="31"/>
  <c r="W177" i="31"/>
  <c r="W181" i="31"/>
  <c r="W185" i="31"/>
  <c r="W189" i="31"/>
  <c r="W193" i="31"/>
  <c r="W197" i="31"/>
  <c r="W201" i="31"/>
  <c r="W205" i="31"/>
  <c r="W209" i="31"/>
  <c r="W213" i="31"/>
  <c r="W217" i="31"/>
  <c r="W221" i="31"/>
  <c r="W225" i="31"/>
  <c r="W229" i="31"/>
  <c r="W233" i="31"/>
  <c r="W237" i="31"/>
  <c r="W241" i="31"/>
  <c r="W245" i="31"/>
  <c r="W249" i="31"/>
  <c r="W253" i="31"/>
  <c r="W257" i="31"/>
  <c r="W261" i="31"/>
  <c r="W265" i="31"/>
  <c r="W269" i="31"/>
  <c r="W273" i="31"/>
  <c r="W277" i="31"/>
  <c r="W281" i="31"/>
  <c r="W285" i="31"/>
  <c r="W289" i="31"/>
  <c r="W293" i="31"/>
  <c r="W297" i="31"/>
  <c r="W301" i="31"/>
  <c r="W305" i="31"/>
  <c r="W309" i="31"/>
  <c r="W313" i="31"/>
  <c r="W317" i="31"/>
  <c r="W321" i="31"/>
  <c r="W325" i="31"/>
  <c r="W329" i="31"/>
  <c r="W333" i="31"/>
  <c r="W337" i="31"/>
  <c r="W341" i="31"/>
  <c r="W345" i="31"/>
  <c r="W349" i="31"/>
  <c r="W353" i="31"/>
  <c r="W357" i="31"/>
  <c r="W361" i="31"/>
  <c r="W365" i="31"/>
  <c r="W369" i="31"/>
  <c r="W373" i="31"/>
  <c r="W377" i="31"/>
  <c r="W381" i="31"/>
  <c r="W385" i="31"/>
  <c r="W389" i="31"/>
  <c r="W393" i="31"/>
  <c r="W397" i="31"/>
  <c r="W401" i="31"/>
  <c r="W405" i="31"/>
  <c r="W409" i="31"/>
  <c r="W413" i="31"/>
  <c r="W417" i="31"/>
  <c r="W421" i="31"/>
  <c r="W425" i="31"/>
  <c r="W429" i="31"/>
  <c r="W433" i="31"/>
  <c r="W437" i="31"/>
  <c r="W441" i="31"/>
  <c r="W445" i="31"/>
  <c r="W449" i="31"/>
  <c r="W453" i="31"/>
  <c r="W457" i="31"/>
  <c r="W461" i="31"/>
  <c r="W465" i="31"/>
  <c r="W469" i="31"/>
  <c r="W473" i="31"/>
  <c r="W477" i="31"/>
  <c r="W481" i="31"/>
  <c r="W485" i="31"/>
  <c r="W489" i="31"/>
  <c r="W493" i="31"/>
  <c r="W497" i="31"/>
  <c r="W501" i="31"/>
  <c r="W505" i="31"/>
  <c r="W509" i="31"/>
  <c r="W513" i="31"/>
  <c r="W517" i="31"/>
  <c r="W521" i="31"/>
  <c r="W525" i="31"/>
  <c r="W529" i="31"/>
  <c r="W533" i="31"/>
  <c r="W537" i="31"/>
  <c r="W541" i="31"/>
  <c r="W545" i="31"/>
  <c r="W549" i="31"/>
  <c r="W553" i="31"/>
  <c r="W557" i="31"/>
  <c r="W561" i="31"/>
  <c r="W565" i="31"/>
  <c r="W569" i="31"/>
  <c r="W573" i="31"/>
  <c r="W577" i="31"/>
  <c r="W581" i="31"/>
  <c r="W585" i="31"/>
  <c r="W589" i="31"/>
  <c r="W593" i="31"/>
  <c r="W597" i="31"/>
  <c r="W601" i="31"/>
  <c r="W605" i="31"/>
  <c r="W9" i="30"/>
  <c r="W13" i="30"/>
  <c r="W17" i="30"/>
  <c r="W21" i="30"/>
  <c r="W25" i="30"/>
  <c r="W29" i="30"/>
  <c r="W33" i="30"/>
  <c r="W37" i="30"/>
  <c r="W41" i="30"/>
  <c r="W45" i="30"/>
  <c r="W49" i="30"/>
  <c r="W53" i="30"/>
  <c r="W57" i="30"/>
  <c r="W61" i="30"/>
  <c r="W65" i="30"/>
  <c r="W69" i="30"/>
  <c r="W73" i="30"/>
  <c r="W77" i="30"/>
  <c r="W81" i="30"/>
  <c r="W85" i="30"/>
  <c r="W89" i="30"/>
  <c r="W93" i="30"/>
  <c r="W97" i="30"/>
  <c r="W101" i="30"/>
  <c r="W105" i="30"/>
  <c r="W109" i="30"/>
  <c r="W113" i="30"/>
  <c r="W117" i="30"/>
  <c r="W121" i="30"/>
  <c r="W125" i="30"/>
  <c r="W129" i="30"/>
  <c r="W133" i="30"/>
  <c r="W137" i="30"/>
  <c r="W141" i="30"/>
  <c r="W145" i="30"/>
  <c r="W149" i="30"/>
  <c r="W153" i="30"/>
  <c r="W157" i="30"/>
  <c r="W161" i="30"/>
  <c r="W165" i="30"/>
  <c r="W169" i="30"/>
  <c r="W173" i="30"/>
  <c r="W177" i="30"/>
  <c r="W181" i="30"/>
  <c r="W185" i="30"/>
  <c r="W189" i="30"/>
  <c r="W193" i="30"/>
  <c r="W197" i="30"/>
  <c r="W201" i="30"/>
  <c r="W205" i="30"/>
  <c r="W209" i="30"/>
  <c r="W213" i="30"/>
  <c r="W217" i="30"/>
  <c r="W221" i="30"/>
  <c r="W225" i="30"/>
  <c r="W229" i="30"/>
  <c r="W233" i="30"/>
  <c r="W237" i="30"/>
  <c r="W241" i="30"/>
  <c r="W245" i="30"/>
  <c r="W249" i="30"/>
  <c r="W253" i="30"/>
  <c r="W257" i="30"/>
  <c r="W261" i="30"/>
  <c r="W265" i="30"/>
  <c r="W269" i="30"/>
  <c r="W273" i="30"/>
  <c r="W277" i="30"/>
  <c r="W281" i="30"/>
  <c r="W285" i="30"/>
  <c r="W289" i="30"/>
  <c r="W293" i="30"/>
  <c r="W297" i="30"/>
  <c r="W301" i="30"/>
  <c r="W305" i="30"/>
  <c r="W309" i="30"/>
  <c r="W313" i="30"/>
  <c r="W317" i="30"/>
  <c r="W321" i="30"/>
  <c r="W325" i="30"/>
  <c r="W329" i="30"/>
  <c r="W333" i="30"/>
  <c r="W337" i="30"/>
  <c r="W341" i="30"/>
  <c r="W345" i="30"/>
  <c r="W349" i="30"/>
  <c r="W353" i="30"/>
  <c r="W357" i="30"/>
  <c r="W361" i="30"/>
  <c r="W365" i="30"/>
  <c r="W369" i="30"/>
  <c r="W373" i="30"/>
  <c r="W377" i="30"/>
  <c r="W381" i="30"/>
  <c r="W385" i="30"/>
  <c r="W389" i="30"/>
  <c r="W393" i="30"/>
  <c r="W397" i="30"/>
  <c r="W401" i="30"/>
  <c r="W405" i="30"/>
  <c r="W409" i="30"/>
  <c r="W413" i="30"/>
  <c r="W417" i="30"/>
  <c r="W421" i="30"/>
  <c r="W425" i="30"/>
  <c r="W429" i="30"/>
  <c r="W433" i="30"/>
  <c r="W437" i="30"/>
  <c r="W441" i="30"/>
  <c r="W445" i="30"/>
  <c r="W449" i="30"/>
  <c r="W453" i="30"/>
  <c r="W457" i="30"/>
  <c r="W461" i="30"/>
  <c r="W465" i="30"/>
  <c r="W469" i="30"/>
  <c r="W473" i="30"/>
  <c r="W477" i="30"/>
  <c r="W481" i="30"/>
  <c r="W485" i="30"/>
  <c r="W489" i="30"/>
  <c r="W493" i="30"/>
  <c r="W497" i="30"/>
  <c r="W501" i="30"/>
  <c r="W505" i="30"/>
  <c r="W509" i="30"/>
  <c r="W513" i="30"/>
  <c r="W517" i="30"/>
  <c r="W521" i="30"/>
  <c r="W525" i="30"/>
  <c r="W529" i="30"/>
  <c r="W533" i="30"/>
  <c r="W537" i="30"/>
  <c r="W541" i="30"/>
  <c r="W545" i="30"/>
  <c r="W549" i="30"/>
  <c r="W553" i="30"/>
  <c r="W557" i="30"/>
  <c r="W561" i="30"/>
  <c r="W565" i="30"/>
  <c r="W569" i="30"/>
  <c r="W573" i="30"/>
  <c r="W577" i="30"/>
  <c r="W581" i="30"/>
  <c r="W585" i="30"/>
  <c r="W589" i="30"/>
  <c r="W593" i="30"/>
  <c r="W6" i="30"/>
  <c r="W10" i="30"/>
  <c r="W14" i="30"/>
  <c r="W18" i="30"/>
  <c r="W22" i="30"/>
  <c r="W26" i="30"/>
  <c r="W30" i="30"/>
  <c r="W34" i="30"/>
  <c r="W38" i="30"/>
  <c r="W42" i="30"/>
  <c r="W46" i="30"/>
  <c r="W50" i="30"/>
  <c r="W54" i="30"/>
  <c r="W58" i="30"/>
  <c r="W62" i="30"/>
  <c r="W66" i="30"/>
  <c r="W70" i="30"/>
  <c r="W74" i="30"/>
  <c r="W78" i="30"/>
  <c r="W82" i="30"/>
  <c r="W86" i="30"/>
  <c r="W90" i="30"/>
  <c r="W94" i="30"/>
  <c r="W98" i="30"/>
  <c r="W102" i="30"/>
  <c r="W106" i="30"/>
  <c r="W110" i="30"/>
  <c r="W114" i="30"/>
  <c r="W118" i="30"/>
  <c r="W122" i="30"/>
  <c r="W126" i="30"/>
  <c r="W130" i="30"/>
  <c r="W134" i="30"/>
  <c r="W138" i="30"/>
  <c r="W142" i="30"/>
  <c r="W146" i="30"/>
  <c r="W150" i="30"/>
  <c r="W154" i="30"/>
  <c r="W158" i="30"/>
  <c r="W162" i="30"/>
  <c r="W166" i="30"/>
  <c r="W170" i="30"/>
  <c r="W174" i="30"/>
  <c r="W178" i="30"/>
  <c r="W182" i="30"/>
  <c r="W186" i="30"/>
  <c r="W190" i="30"/>
  <c r="W194" i="30"/>
  <c r="W198" i="30"/>
  <c r="W202" i="30"/>
  <c r="W206" i="30"/>
  <c r="W210" i="30"/>
  <c r="W214" i="30"/>
  <c r="W218" i="30"/>
  <c r="W222" i="30"/>
  <c r="W226" i="30"/>
  <c r="W230" i="30"/>
  <c r="W234" i="30"/>
  <c r="W238" i="30"/>
  <c r="W242" i="30"/>
  <c r="W246" i="30"/>
  <c r="W250" i="30"/>
  <c r="W254" i="30"/>
  <c r="W258" i="30"/>
  <c r="W262" i="30"/>
  <c r="W266" i="30"/>
  <c r="W270" i="30"/>
  <c r="W274" i="30"/>
  <c r="W278" i="30"/>
  <c r="W282" i="30"/>
  <c r="W286" i="30"/>
  <c r="W290" i="30"/>
  <c r="W294" i="30"/>
  <c r="W298" i="30"/>
  <c r="W302" i="30"/>
  <c r="W306" i="30"/>
  <c r="W310" i="30"/>
  <c r="W314" i="30"/>
  <c r="W318" i="30"/>
  <c r="W322" i="30"/>
  <c r="W326" i="30"/>
  <c r="W330" i="30"/>
  <c r="W334" i="30"/>
  <c r="W338" i="30"/>
  <c r="W342" i="30"/>
  <c r="W346" i="30"/>
  <c r="W350" i="30"/>
  <c r="W354" i="30"/>
  <c r="W358" i="30"/>
  <c r="W362" i="30"/>
  <c r="W366" i="30"/>
  <c r="W370" i="30"/>
  <c r="W374" i="30"/>
  <c r="W378" i="30"/>
  <c r="W382" i="30"/>
  <c r="W386" i="30"/>
  <c r="W390" i="30"/>
  <c r="W394" i="30"/>
  <c r="W398" i="30"/>
  <c r="W402" i="30"/>
  <c r="W406" i="30"/>
  <c r="W410" i="30"/>
  <c r="W414" i="30"/>
  <c r="W418" i="30"/>
  <c r="W422" i="30"/>
  <c r="W426" i="30"/>
  <c r="W430" i="30"/>
  <c r="W434" i="30"/>
  <c r="W438" i="30"/>
  <c r="W442" i="30"/>
  <c r="W446" i="30"/>
  <c r="W450" i="30"/>
  <c r="W454" i="30"/>
  <c r="W458" i="30"/>
  <c r="W462" i="30"/>
  <c r="W466" i="30"/>
  <c r="W470" i="30"/>
  <c r="W474" i="30"/>
  <c r="W478" i="30"/>
  <c r="W482" i="30"/>
  <c r="W486" i="30"/>
  <c r="W490" i="30"/>
  <c r="W494" i="30"/>
  <c r="W498" i="30"/>
  <c r="W502" i="30"/>
  <c r="W506" i="30"/>
  <c r="W510" i="30"/>
  <c r="W514" i="30"/>
  <c r="W518" i="30"/>
  <c r="W522" i="30"/>
  <c r="W526" i="30"/>
  <c r="W530" i="30"/>
  <c r="W534" i="30"/>
  <c r="W538" i="30"/>
  <c r="W542" i="30"/>
  <c r="W546" i="30"/>
  <c r="W550" i="30"/>
  <c r="W554" i="30"/>
  <c r="W558" i="30"/>
  <c r="W562" i="30"/>
  <c r="W566" i="30"/>
  <c r="W570" i="30"/>
  <c r="W574" i="30"/>
  <c r="W578" i="30"/>
  <c r="W582" i="30"/>
  <c r="W586" i="30"/>
  <c r="W590" i="30"/>
  <c r="W594" i="30"/>
  <c r="W7" i="30"/>
  <c r="W11" i="30"/>
  <c r="W15" i="30"/>
  <c r="W19" i="30"/>
  <c r="W23" i="30"/>
  <c r="W27" i="30"/>
  <c r="W31" i="30"/>
  <c r="W35" i="30"/>
  <c r="W39" i="30"/>
  <c r="W43" i="30"/>
  <c r="W47" i="30"/>
  <c r="W51" i="30"/>
  <c r="W55" i="30"/>
  <c r="W59" i="30"/>
  <c r="W63" i="30"/>
  <c r="W67" i="30"/>
  <c r="W71" i="30"/>
  <c r="W75" i="30"/>
  <c r="W79" i="30"/>
  <c r="W83" i="30"/>
  <c r="W87" i="30"/>
  <c r="W91" i="30"/>
  <c r="W95" i="30"/>
  <c r="W99" i="30"/>
  <c r="W103" i="30"/>
  <c r="W107" i="30"/>
  <c r="W111" i="30"/>
  <c r="W115" i="30"/>
  <c r="W119" i="30"/>
  <c r="W123" i="30"/>
  <c r="W127" i="30"/>
  <c r="W131" i="30"/>
  <c r="W135" i="30"/>
  <c r="W139" i="30"/>
  <c r="W143" i="30"/>
  <c r="W147" i="30"/>
  <c r="W151" i="30"/>
  <c r="W155" i="30"/>
  <c r="W159" i="30"/>
  <c r="W163" i="30"/>
  <c r="W167" i="30"/>
  <c r="W171" i="30"/>
  <c r="W175" i="30"/>
  <c r="W179" i="30"/>
  <c r="W183" i="30"/>
  <c r="W187" i="30"/>
  <c r="W191" i="30"/>
  <c r="W195" i="30"/>
  <c r="W199" i="30"/>
  <c r="W203" i="30"/>
  <c r="W207" i="30"/>
  <c r="W211" i="30"/>
  <c r="W215" i="30"/>
  <c r="W219" i="30"/>
  <c r="W223" i="30"/>
  <c r="W227" i="30"/>
  <c r="W231" i="30"/>
  <c r="W235" i="30"/>
  <c r="W239" i="30"/>
  <c r="W243" i="30"/>
  <c r="W247" i="30"/>
  <c r="W251" i="30"/>
  <c r="W255" i="30"/>
  <c r="W259" i="30"/>
  <c r="W263" i="30"/>
  <c r="W267" i="30"/>
  <c r="W271" i="30"/>
  <c r="W275" i="30"/>
  <c r="W279" i="30"/>
  <c r="W283" i="30"/>
  <c r="W287" i="30"/>
  <c r="W291" i="30"/>
  <c r="W295" i="30"/>
  <c r="W299" i="30"/>
  <c r="W303" i="30"/>
  <c r="W307" i="30"/>
  <c r="W311" i="30"/>
  <c r="W315" i="30"/>
  <c r="W319" i="30"/>
  <c r="W323" i="30"/>
  <c r="W327" i="30"/>
  <c r="W331" i="30"/>
  <c r="W335" i="30"/>
  <c r="W339" i="30"/>
  <c r="W343" i="30"/>
  <c r="W347" i="30"/>
  <c r="W351" i="30"/>
  <c r="W355" i="30"/>
  <c r="W359" i="30"/>
  <c r="W363" i="30"/>
  <c r="W367" i="30"/>
  <c r="W371" i="30"/>
  <c r="W375" i="30"/>
  <c r="W379" i="30"/>
  <c r="W383" i="30"/>
  <c r="W387" i="30"/>
  <c r="W391" i="30"/>
  <c r="W395" i="30"/>
  <c r="W399" i="30"/>
  <c r="W403" i="30"/>
  <c r="W407" i="30"/>
  <c r="W411" i="30"/>
  <c r="W415" i="30"/>
  <c r="W419" i="30"/>
  <c r="W423" i="30"/>
  <c r="W427" i="30"/>
  <c r="W431" i="30"/>
  <c r="W435" i="30"/>
  <c r="W439" i="30"/>
  <c r="W443" i="30"/>
  <c r="W447" i="30"/>
  <c r="W451" i="30"/>
  <c r="W455" i="30"/>
  <c r="W459" i="30"/>
  <c r="W463" i="30"/>
  <c r="W467" i="30"/>
  <c r="W471" i="30"/>
  <c r="W475" i="30"/>
  <c r="W479" i="30"/>
  <c r="W483" i="30"/>
  <c r="W487" i="30"/>
  <c r="W491" i="30"/>
  <c r="W495" i="30"/>
  <c r="W499" i="30"/>
  <c r="W503" i="30"/>
  <c r="W507" i="30"/>
  <c r="W511" i="30"/>
  <c r="W515" i="30"/>
  <c r="W519" i="30"/>
  <c r="W523" i="30"/>
  <c r="W527" i="30"/>
  <c r="W531" i="30"/>
  <c r="W535" i="30"/>
  <c r="W539" i="30"/>
  <c r="W543" i="30"/>
  <c r="W547" i="30"/>
  <c r="W551" i="30"/>
  <c r="W555" i="30"/>
  <c r="W559" i="30"/>
  <c r="W563" i="30"/>
  <c r="W567" i="30"/>
  <c r="W571" i="30"/>
  <c r="W575" i="30"/>
  <c r="W579" i="30"/>
  <c r="W583" i="30"/>
  <c r="W587" i="30"/>
  <c r="W591" i="30"/>
  <c r="W595" i="30"/>
  <c r="W8" i="30"/>
  <c r="W12" i="30"/>
  <c r="W16" i="30"/>
  <c r="W20" i="30"/>
  <c r="W24" i="30"/>
  <c r="W28" i="30"/>
  <c r="W32" i="30"/>
  <c r="W36" i="30"/>
  <c r="W40" i="30"/>
  <c r="W44" i="30"/>
  <c r="W48" i="30"/>
  <c r="W52" i="30"/>
  <c r="W56" i="30"/>
  <c r="W60" i="30"/>
  <c r="W64" i="30"/>
  <c r="W68" i="30"/>
  <c r="W72" i="30"/>
  <c r="W76" i="30"/>
  <c r="W80" i="30"/>
  <c r="W84" i="30"/>
  <c r="W88" i="30"/>
  <c r="W92" i="30"/>
  <c r="W96" i="30"/>
  <c r="W100" i="30"/>
  <c r="W104" i="30"/>
  <c r="W108" i="30"/>
  <c r="W112" i="30"/>
  <c r="W116" i="30"/>
  <c r="W120" i="30"/>
  <c r="W124" i="30"/>
  <c r="W128" i="30"/>
  <c r="W132" i="30"/>
  <c r="W136" i="30"/>
  <c r="W140" i="30"/>
  <c r="W144" i="30"/>
  <c r="W148" i="30"/>
  <c r="W152" i="30"/>
  <c r="W156" i="30"/>
  <c r="W160" i="30"/>
  <c r="W164" i="30"/>
  <c r="W168" i="30"/>
  <c r="W172" i="30"/>
  <c r="W176" i="30"/>
  <c r="W180" i="30"/>
  <c r="W184" i="30"/>
  <c r="W188" i="30"/>
  <c r="W192" i="30"/>
  <c r="W196" i="30"/>
  <c r="W200" i="30"/>
  <c r="W204" i="30"/>
  <c r="W208" i="30"/>
  <c r="W212" i="30"/>
  <c r="W216" i="30"/>
  <c r="W220" i="30"/>
  <c r="W224" i="30"/>
  <c r="W228" i="30"/>
  <c r="W232" i="30"/>
  <c r="W236" i="30"/>
  <c r="W240" i="30"/>
  <c r="W244" i="30"/>
  <c r="W248" i="30"/>
  <c r="W252" i="30"/>
  <c r="W256" i="30"/>
  <c r="W260" i="30"/>
  <c r="W264" i="30"/>
  <c r="W268" i="30"/>
  <c r="W272" i="30"/>
  <c r="W276" i="30"/>
  <c r="W280" i="30"/>
  <c r="W284" i="30"/>
  <c r="W288" i="30"/>
  <c r="W292" i="30"/>
  <c r="W296" i="30"/>
  <c r="W300" i="30"/>
  <c r="W304" i="30"/>
  <c r="W308" i="30"/>
  <c r="W312" i="30"/>
  <c r="W316" i="30"/>
  <c r="W320" i="30"/>
  <c r="W324" i="30"/>
  <c r="W328" i="30"/>
  <c r="W332" i="30"/>
  <c r="W336" i="30"/>
  <c r="W340" i="30"/>
  <c r="W344" i="30"/>
  <c r="W348" i="30"/>
  <c r="W352" i="30"/>
  <c r="W356" i="30"/>
  <c r="W360" i="30"/>
  <c r="W364" i="30"/>
  <c r="W368" i="30"/>
  <c r="W372" i="30"/>
  <c r="W376" i="30"/>
  <c r="W380" i="30"/>
  <c r="W384" i="30"/>
  <c r="W388" i="30"/>
  <c r="W392" i="30"/>
  <c r="W396" i="30"/>
  <c r="W400" i="30"/>
  <c r="W404" i="30"/>
  <c r="W408" i="30"/>
  <c r="W412" i="30"/>
  <c r="W416" i="30"/>
  <c r="W420" i="30"/>
  <c r="W424" i="30"/>
  <c r="W428" i="30"/>
  <c r="W432" i="30"/>
  <c r="W436" i="30"/>
  <c r="W440" i="30"/>
  <c r="W444" i="30"/>
  <c r="W448" i="30"/>
  <c r="W452" i="30"/>
  <c r="W456" i="30"/>
  <c r="W460" i="30"/>
  <c r="W464" i="30"/>
  <c r="W468" i="30"/>
  <c r="W472" i="30"/>
  <c r="W476" i="30"/>
  <c r="W480" i="30"/>
  <c r="W484" i="30"/>
  <c r="W488" i="30"/>
  <c r="W492" i="30"/>
  <c r="W496" i="30"/>
  <c r="W500" i="30"/>
  <c r="W504" i="30"/>
  <c r="W508" i="30"/>
  <c r="W512" i="30"/>
  <c r="W516" i="30"/>
  <c r="W520" i="30"/>
  <c r="W524" i="30"/>
  <c r="W528" i="30"/>
  <c r="W532" i="30"/>
  <c r="W536" i="30"/>
  <c r="W540" i="30"/>
  <c r="W544" i="30"/>
  <c r="W548" i="30"/>
  <c r="W552" i="30"/>
  <c r="W556" i="30"/>
  <c r="W560" i="30"/>
  <c r="W564" i="30"/>
  <c r="W568" i="30"/>
  <c r="W572" i="30"/>
  <c r="W576" i="30"/>
  <c r="W580" i="30"/>
  <c r="W584" i="30"/>
  <c r="W588" i="30"/>
  <c r="W592" i="30"/>
  <c r="W596" i="30"/>
  <c r="W8" i="55"/>
  <c r="W12" i="55"/>
  <c r="W16" i="55"/>
  <c r="W20" i="55"/>
  <c r="W24" i="55"/>
  <c r="W28" i="55"/>
  <c r="W32" i="55"/>
  <c r="W36" i="55"/>
  <c r="W40" i="55"/>
  <c r="W44" i="55"/>
  <c r="W48" i="55"/>
  <c r="W52" i="55"/>
  <c r="W56" i="55"/>
  <c r="W60" i="55"/>
  <c r="W64" i="55"/>
  <c r="W68" i="55"/>
  <c r="W72" i="55"/>
  <c r="W76" i="55"/>
  <c r="W80" i="55"/>
  <c r="W84" i="55"/>
  <c r="W88" i="55"/>
  <c r="W92" i="55"/>
  <c r="W96" i="55"/>
  <c r="W100" i="55"/>
  <c r="W104" i="55"/>
  <c r="W108" i="55"/>
  <c r="W112" i="55"/>
  <c r="W116" i="55"/>
  <c r="W120" i="55"/>
  <c r="W124" i="55"/>
  <c r="W128" i="55"/>
  <c r="W132" i="55"/>
  <c r="W136" i="55"/>
  <c r="W140" i="55"/>
  <c r="W144" i="55"/>
  <c r="W148" i="55"/>
  <c r="W152" i="55"/>
  <c r="W156" i="55"/>
  <c r="W160" i="55"/>
  <c r="W164" i="55"/>
  <c r="W168" i="55"/>
  <c r="W172" i="55"/>
  <c r="W176" i="55"/>
  <c r="W180" i="55"/>
  <c r="W184" i="55"/>
  <c r="W188" i="55"/>
  <c r="W192" i="55"/>
  <c r="W196" i="55"/>
  <c r="W200" i="55"/>
  <c r="W204" i="55"/>
  <c r="W208" i="55"/>
  <c r="W212" i="55"/>
  <c r="W216" i="55"/>
  <c r="W220" i="55"/>
  <c r="W224" i="55"/>
  <c r="W228" i="55"/>
  <c r="W232" i="55"/>
  <c r="W236" i="55"/>
  <c r="W240" i="55"/>
  <c r="W244" i="55"/>
  <c r="W248" i="55"/>
  <c r="W252" i="55"/>
  <c r="W256" i="55"/>
  <c r="W260" i="55"/>
  <c r="W264" i="55"/>
  <c r="W268" i="55"/>
  <c r="W272" i="55"/>
  <c r="W276" i="55"/>
  <c r="W280" i="55"/>
  <c r="W284" i="55"/>
  <c r="W288" i="55"/>
  <c r="W292" i="55"/>
  <c r="W296" i="55"/>
  <c r="W300" i="55"/>
  <c r="W304" i="55"/>
  <c r="W308" i="55"/>
  <c r="W312" i="55"/>
  <c r="W316" i="55"/>
  <c r="W320" i="55"/>
  <c r="W324" i="55"/>
  <c r="W328" i="55"/>
  <c r="W332" i="55"/>
  <c r="W336" i="55"/>
  <c r="W340" i="55"/>
  <c r="W344" i="55"/>
  <c r="W348" i="55"/>
  <c r="W352" i="55"/>
  <c r="W356" i="55"/>
  <c r="W360" i="55"/>
  <c r="W364" i="55"/>
  <c r="W368" i="55"/>
  <c r="W372" i="55"/>
  <c r="W376" i="55"/>
  <c r="W380" i="55"/>
  <c r="W384" i="55"/>
  <c r="W388" i="55"/>
  <c r="W392" i="55"/>
  <c r="W396" i="55"/>
  <c r="W400" i="55"/>
  <c r="W404" i="55"/>
  <c r="W408" i="55"/>
  <c r="W412" i="55"/>
  <c r="W416" i="55"/>
  <c r="W420" i="55"/>
  <c r="W424" i="55"/>
  <c r="W428" i="55"/>
  <c r="W432" i="55"/>
  <c r="W436" i="55"/>
  <c r="W440" i="55"/>
  <c r="W444" i="55"/>
  <c r="W448" i="55"/>
  <c r="W452" i="55"/>
  <c r="W456" i="55"/>
  <c r="W460" i="55"/>
  <c r="W464" i="55"/>
  <c r="W468" i="55"/>
  <c r="W472" i="55"/>
  <c r="W476" i="55"/>
  <c r="W480" i="55"/>
  <c r="W484" i="55"/>
  <c r="W488" i="55"/>
  <c r="W492" i="55"/>
  <c r="W496" i="55"/>
  <c r="W500" i="55"/>
  <c r="W504" i="55"/>
  <c r="W508" i="55"/>
  <c r="W512" i="55"/>
  <c r="W516" i="55"/>
  <c r="W520" i="55"/>
  <c r="W524" i="55"/>
  <c r="W528" i="55"/>
  <c r="W532" i="55"/>
  <c r="W536" i="55"/>
  <c r="W540" i="55"/>
  <c r="W544" i="55"/>
  <c r="W548" i="55"/>
  <c r="W552" i="55"/>
  <c r="W556" i="55"/>
  <c r="W560" i="55"/>
  <c r="W564" i="55"/>
  <c r="W568" i="55"/>
  <c r="W572" i="55"/>
  <c r="W576" i="55"/>
  <c r="W580" i="55"/>
  <c r="W584" i="55"/>
  <c r="W588" i="55"/>
  <c r="W592" i="55"/>
  <c r="W596" i="55"/>
  <c r="W600" i="55"/>
  <c r="W604" i="55"/>
  <c r="W7" i="28"/>
  <c r="W11" i="28"/>
  <c r="W15" i="28"/>
  <c r="W19" i="28"/>
  <c r="W23" i="28"/>
  <c r="W27" i="28"/>
  <c r="W31" i="28"/>
  <c r="W35" i="28"/>
  <c r="W39" i="28"/>
  <c r="W43" i="28"/>
  <c r="W47" i="28"/>
  <c r="W51" i="28"/>
  <c r="W55" i="28"/>
  <c r="W59" i="28"/>
  <c r="W63" i="28"/>
  <c r="W67" i="28"/>
  <c r="W71" i="28"/>
  <c r="W75" i="28"/>
  <c r="W79" i="28"/>
  <c r="W83" i="28"/>
  <c r="W87" i="28"/>
  <c r="W91" i="28"/>
  <c r="W95" i="28"/>
  <c r="W99" i="28"/>
  <c r="W103" i="28"/>
  <c r="W107" i="28"/>
  <c r="W111" i="28"/>
  <c r="W115" i="28"/>
  <c r="W119" i="28"/>
  <c r="W123" i="28"/>
  <c r="W127" i="28"/>
  <c r="W9" i="55"/>
  <c r="W13" i="55"/>
  <c r="W17" i="55"/>
  <c r="W21" i="55"/>
  <c r="W25" i="55"/>
  <c r="W29" i="55"/>
  <c r="W33" i="55"/>
  <c r="W37" i="55"/>
  <c r="W41" i="55"/>
  <c r="W45" i="55"/>
  <c r="W49" i="55"/>
  <c r="W53" i="55"/>
  <c r="W57" i="55"/>
  <c r="W61" i="55"/>
  <c r="W65" i="55"/>
  <c r="W69" i="55"/>
  <c r="W73" i="55"/>
  <c r="W77" i="55"/>
  <c r="W81" i="55"/>
  <c r="W85" i="55"/>
  <c r="W89" i="55"/>
  <c r="W93" i="55"/>
  <c r="W97" i="55"/>
  <c r="W101" i="55"/>
  <c r="W105" i="55"/>
  <c r="W109" i="55"/>
  <c r="W113" i="55"/>
  <c r="W117" i="55"/>
  <c r="W121" i="55"/>
  <c r="W125" i="55"/>
  <c r="W129" i="55"/>
  <c r="W133" i="55"/>
  <c r="W137" i="55"/>
  <c r="W141" i="55"/>
  <c r="W145" i="55"/>
  <c r="W149" i="55"/>
  <c r="W153" i="55"/>
  <c r="W157" i="55"/>
  <c r="W161" i="55"/>
  <c r="W165" i="55"/>
  <c r="W169" i="55"/>
  <c r="W173" i="55"/>
  <c r="W177" i="55"/>
  <c r="W181" i="55"/>
  <c r="W185" i="55"/>
  <c r="W189" i="55"/>
  <c r="W193" i="55"/>
  <c r="W197" i="55"/>
  <c r="W201" i="55"/>
  <c r="W205" i="55"/>
  <c r="W209" i="55"/>
  <c r="W213" i="55"/>
  <c r="W217" i="55"/>
  <c r="W221" i="55"/>
  <c r="W225" i="55"/>
  <c r="W229" i="55"/>
  <c r="W233" i="55"/>
  <c r="W237" i="55"/>
  <c r="W241" i="55"/>
  <c r="W245" i="55"/>
  <c r="W249" i="55"/>
  <c r="W253" i="55"/>
  <c r="W257" i="55"/>
  <c r="W261" i="55"/>
  <c r="W265" i="55"/>
  <c r="W269" i="55"/>
  <c r="W273" i="55"/>
  <c r="W277" i="55"/>
  <c r="W281" i="55"/>
  <c r="W285" i="55"/>
  <c r="W289" i="55"/>
  <c r="W293" i="55"/>
  <c r="W297" i="55"/>
  <c r="W301" i="55"/>
  <c r="W305" i="55"/>
  <c r="W309" i="55"/>
  <c r="W313" i="55"/>
  <c r="W317" i="55"/>
  <c r="W321" i="55"/>
  <c r="W325" i="55"/>
  <c r="W329" i="55"/>
  <c r="W333" i="55"/>
  <c r="W337" i="55"/>
  <c r="W341" i="55"/>
  <c r="W345" i="55"/>
  <c r="W349" i="55"/>
  <c r="W353" i="55"/>
  <c r="W357" i="55"/>
  <c r="W361" i="55"/>
  <c r="W365" i="55"/>
  <c r="W369" i="55"/>
  <c r="W373" i="55"/>
  <c r="W377" i="55"/>
  <c r="W381" i="55"/>
  <c r="W385" i="55"/>
  <c r="W389" i="55"/>
  <c r="W393" i="55"/>
  <c r="W397" i="55"/>
  <c r="W401" i="55"/>
  <c r="W405" i="55"/>
  <c r="W409" i="55"/>
  <c r="W413" i="55"/>
  <c r="W417" i="55"/>
  <c r="W421" i="55"/>
  <c r="W425" i="55"/>
  <c r="W429" i="55"/>
  <c r="W433" i="55"/>
  <c r="W437" i="55"/>
  <c r="W441" i="55"/>
  <c r="W445" i="55"/>
  <c r="W449" i="55"/>
  <c r="W453" i="55"/>
  <c r="W457" i="55"/>
  <c r="W461" i="55"/>
  <c r="W465" i="55"/>
  <c r="W469" i="55"/>
  <c r="W473" i="55"/>
  <c r="W477" i="55"/>
  <c r="W481" i="55"/>
  <c r="W485" i="55"/>
  <c r="W489" i="55"/>
  <c r="W493" i="55"/>
  <c r="W497" i="55"/>
  <c r="W501" i="55"/>
  <c r="W505" i="55"/>
  <c r="W509" i="55"/>
  <c r="W513" i="55"/>
  <c r="W517" i="55"/>
  <c r="W521" i="55"/>
  <c r="W525" i="55"/>
  <c r="W529" i="55"/>
  <c r="W533" i="55"/>
  <c r="W537" i="55"/>
  <c r="W541" i="55"/>
  <c r="W545" i="55"/>
  <c r="W549" i="55"/>
  <c r="W553" i="55"/>
  <c r="W557" i="55"/>
  <c r="W561" i="55"/>
  <c r="W565" i="55"/>
  <c r="W569" i="55"/>
  <c r="W573" i="55"/>
  <c r="W577" i="55"/>
  <c r="W581" i="55"/>
  <c r="W585" i="55"/>
  <c r="W589" i="55"/>
  <c r="W593" i="55"/>
  <c r="W597" i="55"/>
  <c r="W601" i="55"/>
  <c r="W605" i="55"/>
  <c r="W5" i="55"/>
  <c r="W8" i="28"/>
  <c r="W12" i="28"/>
  <c r="W16" i="28"/>
  <c r="W20" i="28"/>
  <c r="W24" i="28"/>
  <c r="W28" i="28"/>
  <c r="W32" i="28"/>
  <c r="W36" i="28"/>
  <c r="W40" i="28"/>
  <c r="W44" i="28"/>
  <c r="W48" i="28"/>
  <c r="W52" i="28"/>
  <c r="W56" i="28"/>
  <c r="W60" i="28"/>
  <c r="W64" i="28"/>
  <c r="W68" i="28"/>
  <c r="W72" i="28"/>
  <c r="W76" i="28"/>
  <c r="W80" i="28"/>
  <c r="W84" i="28"/>
  <c r="W88" i="28"/>
  <c r="W92" i="28"/>
  <c r="W96" i="28"/>
  <c r="W100" i="28"/>
  <c r="W104" i="28"/>
  <c r="W108" i="28"/>
  <c r="W112" i="28"/>
  <c r="W116" i="28"/>
  <c r="W120" i="28"/>
  <c r="W124" i="28"/>
  <c r="W128" i="28"/>
  <c r="W132" i="28"/>
  <c r="W136" i="28"/>
  <c r="W140" i="28"/>
  <c r="W144" i="28"/>
  <c r="W148" i="28"/>
  <c r="W152" i="28"/>
  <c r="W156" i="28"/>
  <c r="W160" i="28"/>
  <c r="W164" i="28"/>
  <c r="W168" i="28"/>
  <c r="W172" i="28"/>
  <c r="W176" i="28"/>
  <c r="W180" i="28"/>
  <c r="W184" i="28"/>
  <c r="W188" i="28"/>
  <c r="W192" i="28"/>
  <c r="W196" i="28"/>
  <c r="W200" i="28"/>
  <c r="W6" i="55"/>
  <c r="W10" i="55"/>
  <c r="W14" i="55"/>
  <c r="W18" i="55"/>
  <c r="W22" i="55"/>
  <c r="W26" i="55"/>
  <c r="W30" i="55"/>
  <c r="W34" i="55"/>
  <c r="W38" i="55"/>
  <c r="W42" i="55"/>
  <c r="W46" i="55"/>
  <c r="W50" i="55"/>
  <c r="W54" i="55"/>
  <c r="W58" i="55"/>
  <c r="W62" i="55"/>
  <c r="W66" i="55"/>
  <c r="W70" i="55"/>
  <c r="W74" i="55"/>
  <c r="W78" i="55"/>
  <c r="W82" i="55"/>
  <c r="W86" i="55"/>
  <c r="W90" i="55"/>
  <c r="W94" i="55"/>
  <c r="W98" i="55"/>
  <c r="W102" i="55"/>
  <c r="W106" i="55"/>
  <c r="W110" i="55"/>
  <c r="W114" i="55"/>
  <c r="W118" i="55"/>
  <c r="W122" i="55"/>
  <c r="W126" i="55"/>
  <c r="W130" i="55"/>
  <c r="W134" i="55"/>
  <c r="W138" i="55"/>
  <c r="W142" i="55"/>
  <c r="W146" i="55"/>
  <c r="W150" i="55"/>
  <c r="W154" i="55"/>
  <c r="W158" i="55"/>
  <c r="W162" i="55"/>
  <c r="W166" i="55"/>
  <c r="W170" i="55"/>
  <c r="W174" i="55"/>
  <c r="W178" i="55"/>
  <c r="W182" i="55"/>
  <c r="W186" i="55"/>
  <c r="W190" i="55"/>
  <c r="W194" i="55"/>
  <c r="W198" i="55"/>
  <c r="W202" i="55"/>
  <c r="W206" i="55"/>
  <c r="W210" i="55"/>
  <c r="W214" i="55"/>
  <c r="W218" i="55"/>
  <c r="W222" i="55"/>
  <c r="W226" i="55"/>
  <c r="W230" i="55"/>
  <c r="W234" i="55"/>
  <c r="W238" i="55"/>
  <c r="W242" i="55"/>
  <c r="W246" i="55"/>
  <c r="W250" i="55"/>
  <c r="W254" i="55"/>
  <c r="W258" i="55"/>
  <c r="W262" i="55"/>
  <c r="W266" i="55"/>
  <c r="W270" i="55"/>
  <c r="W274" i="55"/>
  <c r="W278" i="55"/>
  <c r="W282" i="55"/>
  <c r="W286" i="55"/>
  <c r="W290" i="55"/>
  <c r="W294" i="55"/>
  <c r="W298" i="55"/>
  <c r="W302" i="55"/>
  <c r="W306" i="55"/>
  <c r="W310" i="55"/>
  <c r="W314" i="55"/>
  <c r="W318" i="55"/>
  <c r="W322" i="55"/>
  <c r="W326" i="55"/>
  <c r="W330" i="55"/>
  <c r="W334" i="55"/>
  <c r="W338" i="55"/>
  <c r="W342" i="55"/>
  <c r="W346" i="55"/>
  <c r="W350" i="55"/>
  <c r="W354" i="55"/>
  <c r="W358" i="55"/>
  <c r="W362" i="55"/>
  <c r="W366" i="55"/>
  <c r="W370" i="55"/>
  <c r="W374" i="55"/>
  <c r="W378" i="55"/>
  <c r="W382" i="55"/>
  <c r="W386" i="55"/>
  <c r="W390" i="55"/>
  <c r="W394" i="55"/>
  <c r="W398" i="55"/>
  <c r="W402" i="55"/>
  <c r="W406" i="55"/>
  <c r="W410" i="55"/>
  <c r="W414" i="55"/>
  <c r="W418" i="55"/>
  <c r="W422" i="55"/>
  <c r="W426" i="55"/>
  <c r="W430" i="55"/>
  <c r="W434" i="55"/>
  <c r="W438" i="55"/>
  <c r="W442" i="55"/>
  <c r="W446" i="55"/>
  <c r="W450" i="55"/>
  <c r="W454" i="55"/>
  <c r="W458" i="55"/>
  <c r="W462" i="55"/>
  <c r="W466" i="55"/>
  <c r="W470" i="55"/>
  <c r="W474" i="55"/>
  <c r="W478" i="55"/>
  <c r="W482" i="55"/>
  <c r="W486" i="55"/>
  <c r="W490" i="55"/>
  <c r="W494" i="55"/>
  <c r="W498" i="55"/>
  <c r="W502" i="55"/>
  <c r="W506" i="55"/>
  <c r="W510" i="55"/>
  <c r="W514" i="55"/>
  <c r="W518" i="55"/>
  <c r="W522" i="55"/>
  <c r="W526" i="55"/>
  <c r="W530" i="55"/>
  <c r="W534" i="55"/>
  <c r="W538" i="55"/>
  <c r="W542" i="55"/>
  <c r="W546" i="55"/>
  <c r="W550" i="55"/>
  <c r="W554" i="55"/>
  <c r="W558" i="55"/>
  <c r="W562" i="55"/>
  <c r="W566" i="55"/>
  <c r="W570" i="55"/>
  <c r="W574" i="55"/>
  <c r="W578" i="55"/>
  <c r="W582" i="55"/>
  <c r="W586" i="55"/>
  <c r="W590" i="55"/>
  <c r="W594" i="55"/>
  <c r="W598" i="55"/>
  <c r="W602" i="55"/>
  <c r="W9" i="28"/>
  <c r="W13" i="28"/>
  <c r="W17" i="28"/>
  <c r="W21" i="28"/>
  <c r="W25" i="28"/>
  <c r="W29" i="28"/>
  <c r="W33" i="28"/>
  <c r="W37" i="28"/>
  <c r="W41" i="28"/>
  <c r="W45" i="28"/>
  <c r="W49" i="28"/>
  <c r="W53" i="28"/>
  <c r="W57" i="28"/>
  <c r="W61" i="28"/>
  <c r="W65" i="28"/>
  <c r="W69" i="28"/>
  <c r="W73" i="28"/>
  <c r="W77" i="28"/>
  <c r="W81" i="28"/>
  <c r="W85" i="28"/>
  <c r="W89" i="28"/>
  <c r="W93" i="28"/>
  <c r="W97" i="28"/>
  <c r="W101" i="28"/>
  <c r="W105" i="28"/>
  <c r="W109" i="28"/>
  <c r="W113" i="28"/>
  <c r="W117" i="28"/>
  <c r="W121" i="28"/>
  <c r="W125" i="28"/>
  <c r="W129" i="28"/>
  <c r="W133" i="28"/>
  <c r="W137" i="28"/>
  <c r="W141" i="28"/>
  <c r="W145" i="28"/>
  <c r="W149" i="28"/>
  <c r="W153" i="28"/>
  <c r="W157" i="28"/>
  <c r="W161" i="28"/>
  <c r="W165" i="28"/>
  <c r="W169" i="28"/>
  <c r="W173" i="28"/>
  <c r="W177" i="28"/>
  <c r="W181" i="28"/>
  <c r="W185" i="28"/>
  <c r="W189" i="28"/>
  <c r="W193" i="28"/>
  <c r="W197" i="28"/>
  <c r="W7" i="55"/>
  <c r="W11" i="55"/>
  <c r="W15" i="55"/>
  <c r="W19" i="55"/>
  <c r="W23" i="55"/>
  <c r="W27" i="55"/>
  <c r="W31" i="55"/>
  <c r="W35" i="55"/>
  <c r="W39" i="55"/>
  <c r="W43" i="55"/>
  <c r="W47" i="55"/>
  <c r="W51" i="55"/>
  <c r="W55" i="55"/>
  <c r="W59" i="55"/>
  <c r="W63" i="55"/>
  <c r="W67" i="55"/>
  <c r="W71" i="55"/>
  <c r="W75" i="55"/>
  <c r="W79" i="55"/>
  <c r="W83" i="55"/>
  <c r="W87" i="55"/>
  <c r="W91" i="55"/>
  <c r="W95" i="55"/>
  <c r="W99" i="55"/>
  <c r="W103" i="55"/>
  <c r="W107" i="55"/>
  <c r="W111" i="55"/>
  <c r="W115" i="55"/>
  <c r="W119" i="55"/>
  <c r="W123" i="55"/>
  <c r="W127" i="55"/>
  <c r="W131" i="55"/>
  <c r="W135" i="55"/>
  <c r="W139" i="55"/>
  <c r="W143" i="55"/>
  <c r="W147" i="55"/>
  <c r="W151" i="55"/>
  <c r="W155" i="55"/>
  <c r="W159" i="55"/>
  <c r="W163" i="55"/>
  <c r="W167" i="55"/>
  <c r="W171" i="55"/>
  <c r="W175" i="55"/>
  <c r="W179" i="55"/>
  <c r="W183" i="55"/>
  <c r="W187" i="55"/>
  <c r="W191" i="55"/>
  <c r="W195" i="55"/>
  <c r="W199" i="55"/>
  <c r="W203" i="55"/>
  <c r="W207" i="55"/>
  <c r="W211" i="55"/>
  <c r="W215" i="55"/>
  <c r="W219" i="55"/>
  <c r="W223" i="55"/>
  <c r="W227" i="55"/>
  <c r="W231" i="55"/>
  <c r="W235" i="55"/>
  <c r="W239" i="55"/>
  <c r="W243" i="55"/>
  <c r="W247" i="55"/>
  <c r="W251" i="55"/>
  <c r="W255" i="55"/>
  <c r="W259" i="55"/>
  <c r="W263" i="55"/>
  <c r="W267" i="55"/>
  <c r="W271" i="55"/>
  <c r="W275" i="55"/>
  <c r="W279" i="55"/>
  <c r="W283" i="55"/>
  <c r="W287" i="55"/>
  <c r="W291" i="55"/>
  <c r="W295" i="55"/>
  <c r="W299" i="55"/>
  <c r="W303" i="55"/>
  <c r="W307" i="55"/>
  <c r="W311" i="55"/>
  <c r="W315" i="55"/>
  <c r="W319" i="55"/>
  <c r="W323" i="55"/>
  <c r="W327" i="55"/>
  <c r="W331" i="55"/>
  <c r="W335" i="55"/>
  <c r="W339" i="55"/>
  <c r="W343" i="55"/>
  <c r="W347" i="55"/>
  <c r="W351" i="55"/>
  <c r="W355" i="55"/>
  <c r="W359" i="55"/>
  <c r="W363" i="55"/>
  <c r="W367" i="55"/>
  <c r="W371" i="55"/>
  <c r="W375" i="55"/>
  <c r="W379" i="55"/>
  <c r="W383" i="55"/>
  <c r="W387" i="55"/>
  <c r="W391" i="55"/>
  <c r="W395" i="55"/>
  <c r="W399" i="55"/>
  <c r="W403" i="55"/>
  <c r="W407" i="55"/>
  <c r="W411" i="55"/>
  <c r="W415" i="55"/>
  <c r="W419" i="55"/>
  <c r="W423" i="55"/>
  <c r="W427" i="55"/>
  <c r="W431" i="55"/>
  <c r="W435" i="55"/>
  <c r="W439" i="55"/>
  <c r="W443" i="55"/>
  <c r="W447" i="55"/>
  <c r="W451" i="55"/>
  <c r="W455" i="55"/>
  <c r="W459" i="55"/>
  <c r="W463" i="55"/>
  <c r="W467" i="55"/>
  <c r="W471" i="55"/>
  <c r="W475" i="55"/>
  <c r="W479" i="55"/>
  <c r="W483" i="55"/>
  <c r="W487" i="55"/>
  <c r="W491" i="55"/>
  <c r="W495" i="55"/>
  <c r="W499" i="55"/>
  <c r="W503" i="55"/>
  <c r="W507" i="55"/>
  <c r="W511" i="55"/>
  <c r="W515" i="55"/>
  <c r="W519" i="55"/>
  <c r="W523" i="55"/>
  <c r="W527" i="55"/>
  <c r="W531" i="55"/>
  <c r="W535" i="55"/>
  <c r="W539" i="55"/>
  <c r="W543" i="55"/>
  <c r="W547" i="55"/>
  <c r="W551" i="55"/>
  <c r="W555" i="55"/>
  <c r="W559" i="55"/>
  <c r="W563" i="55"/>
  <c r="W567" i="55"/>
  <c r="W571" i="55"/>
  <c r="W575" i="55"/>
  <c r="W579" i="55"/>
  <c r="W583" i="55"/>
  <c r="W587" i="55"/>
  <c r="W591" i="55"/>
  <c r="W595" i="55"/>
  <c r="W599" i="55"/>
  <c r="W603" i="55"/>
  <c r="W6" i="28"/>
  <c r="W10" i="28"/>
  <c r="W14" i="28"/>
  <c r="W18" i="28"/>
  <c r="W22" i="28"/>
  <c r="W26" i="28"/>
  <c r="W30" i="28"/>
  <c r="W34" i="28"/>
  <c r="W38" i="28"/>
  <c r="W42" i="28"/>
  <c r="W46" i="28"/>
  <c r="W50" i="28"/>
  <c r="W54" i="28"/>
  <c r="W58" i="28"/>
  <c r="W62" i="28"/>
  <c r="W66" i="28"/>
  <c r="W70" i="28"/>
  <c r="W74" i="28"/>
  <c r="W78" i="28"/>
  <c r="W82" i="28"/>
  <c r="W86" i="28"/>
  <c r="W90" i="28"/>
  <c r="W94" i="28"/>
  <c r="W98" i="28"/>
  <c r="W102" i="28"/>
  <c r="W106" i="28"/>
  <c r="W110" i="28"/>
  <c r="W114" i="28"/>
  <c r="W118" i="28"/>
  <c r="W122" i="28"/>
  <c r="W126" i="28"/>
  <c r="W130" i="28"/>
  <c r="W134" i="28"/>
  <c r="W138" i="28"/>
  <c r="W142" i="28"/>
  <c r="W146" i="28"/>
  <c r="W150" i="28"/>
  <c r="W154" i="28"/>
  <c r="W158" i="28"/>
  <c r="W162" i="28"/>
  <c r="W166" i="28"/>
  <c r="W170" i="28"/>
  <c r="W174" i="28"/>
  <c r="W178" i="28"/>
  <c r="W182" i="28"/>
  <c r="W186" i="28"/>
  <c r="W190" i="28"/>
  <c r="W194" i="28"/>
  <c r="W198" i="28"/>
  <c r="W143" i="28"/>
  <c r="W159" i="28"/>
  <c r="W175" i="28"/>
  <c r="W191" i="28"/>
  <c r="W202" i="28"/>
  <c r="W206" i="28"/>
  <c r="W210" i="28"/>
  <c r="W214" i="28"/>
  <c r="W218" i="28"/>
  <c r="W222" i="28"/>
  <c r="W226" i="28"/>
  <c r="W230" i="28"/>
  <c r="W234" i="28"/>
  <c r="W238" i="28"/>
  <c r="W242" i="28"/>
  <c r="W246" i="28"/>
  <c r="W250" i="28"/>
  <c r="W254" i="28"/>
  <c r="W258" i="28"/>
  <c r="W262" i="28"/>
  <c r="W266" i="28"/>
  <c r="W270" i="28"/>
  <c r="W274" i="28"/>
  <c r="W278" i="28"/>
  <c r="W282" i="28"/>
  <c r="W286" i="28"/>
  <c r="W290" i="28"/>
  <c r="W294" i="28"/>
  <c r="W298" i="28"/>
  <c r="W302" i="28"/>
  <c r="W306" i="28"/>
  <c r="W310" i="28"/>
  <c r="W314" i="28"/>
  <c r="W318" i="28"/>
  <c r="W322" i="28"/>
  <c r="W326" i="28"/>
  <c r="W330" i="28"/>
  <c r="W334" i="28"/>
  <c r="W338" i="28"/>
  <c r="W342" i="28"/>
  <c r="W346" i="28"/>
  <c r="W350" i="28"/>
  <c r="W354" i="28"/>
  <c r="W358" i="28"/>
  <c r="W362" i="28"/>
  <c r="W366" i="28"/>
  <c r="W370" i="28"/>
  <c r="W374" i="28"/>
  <c r="W378" i="28"/>
  <c r="W382" i="28"/>
  <c r="W386" i="28"/>
  <c r="W390" i="28"/>
  <c r="W394" i="28"/>
  <c r="W398" i="28"/>
  <c r="W402" i="28"/>
  <c r="W406" i="28"/>
  <c r="W410" i="28"/>
  <c r="W414" i="28"/>
  <c r="W418" i="28"/>
  <c r="W422" i="28"/>
  <c r="W426" i="28"/>
  <c r="W430" i="28"/>
  <c r="W434" i="28"/>
  <c r="W438" i="28"/>
  <c r="W442" i="28"/>
  <c r="W446" i="28"/>
  <c r="W450" i="28"/>
  <c r="W454" i="28"/>
  <c r="W458" i="28"/>
  <c r="W462" i="28"/>
  <c r="W466" i="28"/>
  <c r="W470" i="28"/>
  <c r="W474" i="28"/>
  <c r="W478" i="28"/>
  <c r="W482" i="28"/>
  <c r="W486" i="28"/>
  <c r="W490" i="28"/>
  <c r="W494" i="28"/>
  <c r="W498" i="28"/>
  <c r="W502" i="28"/>
  <c r="W506" i="28"/>
  <c r="W510" i="28"/>
  <c r="W514" i="28"/>
  <c r="W518" i="28"/>
  <c r="W522" i="28"/>
  <c r="W526" i="28"/>
  <c r="W530" i="28"/>
  <c r="W534" i="28"/>
  <c r="W538" i="28"/>
  <c r="W542" i="28"/>
  <c r="W546" i="28"/>
  <c r="W550" i="28"/>
  <c r="W554" i="28"/>
  <c r="W558" i="28"/>
  <c r="W562" i="28"/>
  <c r="W566" i="28"/>
  <c r="W570" i="28"/>
  <c r="W574" i="28"/>
  <c r="W578" i="28"/>
  <c r="W582" i="28"/>
  <c r="W586" i="28"/>
  <c r="W590" i="28"/>
  <c r="W594" i="28"/>
  <c r="W598" i="28"/>
  <c r="W602" i="28"/>
  <c r="W9" i="27"/>
  <c r="W13" i="27"/>
  <c r="W17" i="27"/>
  <c r="W21" i="27"/>
  <c r="W25" i="27"/>
  <c r="W29" i="27"/>
  <c r="W33" i="27"/>
  <c r="W37" i="27"/>
  <c r="W41" i="27"/>
  <c r="W45" i="27"/>
  <c r="W49" i="27"/>
  <c r="W53" i="27"/>
  <c r="W57" i="27"/>
  <c r="W61" i="27"/>
  <c r="W65" i="27"/>
  <c r="W69" i="27"/>
  <c r="W73" i="27"/>
  <c r="W77" i="27"/>
  <c r="W81" i="27"/>
  <c r="W85" i="27"/>
  <c r="W89" i="27"/>
  <c r="W93" i="27"/>
  <c r="W97" i="27"/>
  <c r="W101" i="27"/>
  <c r="W105" i="27"/>
  <c r="W109" i="27"/>
  <c r="W113" i="27"/>
  <c r="W117" i="27"/>
  <c r="W121" i="27"/>
  <c r="W125" i="27"/>
  <c r="W129" i="27"/>
  <c r="W133" i="27"/>
  <c r="W137" i="27"/>
  <c r="W141" i="27"/>
  <c r="W145" i="27"/>
  <c r="W149" i="27"/>
  <c r="W153" i="27"/>
  <c r="W157" i="27"/>
  <c r="W161" i="27"/>
  <c r="W165" i="27"/>
  <c r="W169" i="27"/>
  <c r="W173" i="27"/>
  <c r="W177" i="27"/>
  <c r="W181" i="27"/>
  <c r="W185" i="27"/>
  <c r="W189" i="27"/>
  <c r="W193" i="27"/>
  <c r="W197" i="27"/>
  <c r="W201" i="27"/>
  <c r="W205" i="27"/>
  <c r="W209" i="27"/>
  <c r="W213" i="27"/>
  <c r="W217" i="27"/>
  <c r="W221" i="27"/>
  <c r="W225" i="27"/>
  <c r="W229" i="27"/>
  <c r="W233" i="27"/>
  <c r="W237" i="27"/>
  <c r="W241" i="27"/>
  <c r="W245" i="27"/>
  <c r="W249" i="27"/>
  <c r="W253" i="27"/>
  <c r="W257" i="27"/>
  <c r="W261" i="27"/>
  <c r="W265" i="27"/>
  <c r="W269" i="27"/>
  <c r="W273" i="27"/>
  <c r="W277" i="27"/>
  <c r="W281" i="27"/>
  <c r="W285" i="27"/>
  <c r="W289" i="27"/>
  <c r="W293" i="27"/>
  <c r="W297" i="27"/>
  <c r="W301" i="27"/>
  <c r="W305" i="27"/>
  <c r="W309" i="27"/>
  <c r="W313" i="27"/>
  <c r="W317" i="27"/>
  <c r="W321" i="27"/>
  <c r="W325" i="27"/>
  <c r="W329" i="27"/>
  <c r="W333" i="27"/>
  <c r="W337" i="27"/>
  <c r="W341" i="27"/>
  <c r="W345" i="27"/>
  <c r="W349" i="27"/>
  <c r="W353" i="27"/>
  <c r="W357" i="27"/>
  <c r="W361" i="27"/>
  <c r="W365" i="27"/>
  <c r="W369" i="27"/>
  <c r="W373" i="27"/>
  <c r="W377" i="27"/>
  <c r="W381" i="27"/>
  <c r="W385" i="27"/>
  <c r="W389" i="27"/>
  <c r="W393" i="27"/>
  <c r="W397" i="27"/>
  <c r="W401" i="27"/>
  <c r="W405" i="27"/>
  <c r="W409" i="27"/>
  <c r="W413" i="27"/>
  <c r="W417" i="27"/>
  <c r="W421" i="27"/>
  <c r="W425" i="27"/>
  <c r="W429" i="27"/>
  <c r="W433" i="27"/>
  <c r="W437" i="27"/>
  <c r="W441" i="27"/>
  <c r="W445" i="27"/>
  <c r="W449" i="27"/>
  <c r="W453" i="27"/>
  <c r="W457" i="27"/>
  <c r="W461" i="27"/>
  <c r="W465" i="27"/>
  <c r="W469" i="27"/>
  <c r="W473" i="27"/>
  <c r="W477" i="27"/>
  <c r="W481" i="27"/>
  <c r="W485" i="27"/>
  <c r="W489" i="27"/>
  <c r="W493" i="27"/>
  <c r="W497" i="27"/>
  <c r="W501" i="27"/>
  <c r="W505" i="27"/>
  <c r="W509" i="27"/>
  <c r="W513" i="27"/>
  <c r="W517" i="27"/>
  <c r="W521" i="27"/>
  <c r="W525" i="27"/>
  <c r="W529" i="27"/>
  <c r="W533" i="27"/>
  <c r="W537" i="27"/>
  <c r="W541" i="27"/>
  <c r="W545" i="27"/>
  <c r="W549" i="27"/>
  <c r="W553" i="27"/>
  <c r="W557" i="27"/>
  <c r="W561" i="27"/>
  <c r="W565" i="27"/>
  <c r="W569" i="27"/>
  <c r="W573" i="27"/>
  <c r="W577" i="27"/>
  <c r="W581" i="27"/>
  <c r="W585" i="27"/>
  <c r="W589" i="27"/>
  <c r="W593" i="27"/>
  <c r="W597" i="27"/>
  <c r="W601" i="27"/>
  <c r="W605" i="27"/>
  <c r="W131" i="28"/>
  <c r="W147" i="28"/>
  <c r="W163" i="28"/>
  <c r="W179" i="28"/>
  <c r="W195" i="28"/>
  <c r="W203" i="28"/>
  <c r="W207" i="28"/>
  <c r="W211" i="28"/>
  <c r="W215" i="28"/>
  <c r="W219" i="28"/>
  <c r="W223" i="28"/>
  <c r="W227" i="28"/>
  <c r="W231" i="28"/>
  <c r="W235" i="28"/>
  <c r="W239" i="28"/>
  <c r="W243" i="28"/>
  <c r="W247" i="28"/>
  <c r="W251" i="28"/>
  <c r="W255" i="28"/>
  <c r="W259" i="28"/>
  <c r="W263" i="28"/>
  <c r="W267" i="28"/>
  <c r="W271" i="28"/>
  <c r="W275" i="28"/>
  <c r="W279" i="28"/>
  <c r="W283" i="28"/>
  <c r="W287" i="28"/>
  <c r="W291" i="28"/>
  <c r="W295" i="28"/>
  <c r="W299" i="28"/>
  <c r="W303" i="28"/>
  <c r="W307" i="28"/>
  <c r="W311" i="28"/>
  <c r="W315" i="28"/>
  <c r="W319" i="28"/>
  <c r="W323" i="28"/>
  <c r="W327" i="28"/>
  <c r="W331" i="28"/>
  <c r="W335" i="28"/>
  <c r="W339" i="28"/>
  <c r="W343" i="28"/>
  <c r="W347" i="28"/>
  <c r="W351" i="28"/>
  <c r="W355" i="28"/>
  <c r="W359" i="28"/>
  <c r="W363" i="28"/>
  <c r="W367" i="28"/>
  <c r="W371" i="28"/>
  <c r="W375" i="28"/>
  <c r="W379" i="28"/>
  <c r="W383" i="28"/>
  <c r="W387" i="28"/>
  <c r="W391" i="28"/>
  <c r="W395" i="28"/>
  <c r="W399" i="28"/>
  <c r="W403" i="28"/>
  <c r="W407" i="28"/>
  <c r="W411" i="28"/>
  <c r="W415" i="28"/>
  <c r="W419" i="28"/>
  <c r="W423" i="28"/>
  <c r="W427" i="28"/>
  <c r="W431" i="28"/>
  <c r="W435" i="28"/>
  <c r="W439" i="28"/>
  <c r="W443" i="28"/>
  <c r="W447" i="28"/>
  <c r="W451" i="28"/>
  <c r="W455" i="28"/>
  <c r="W459" i="28"/>
  <c r="W463" i="28"/>
  <c r="W467" i="28"/>
  <c r="W471" i="28"/>
  <c r="W475" i="28"/>
  <c r="W479" i="28"/>
  <c r="W483" i="28"/>
  <c r="W487" i="28"/>
  <c r="W491" i="28"/>
  <c r="W495" i="28"/>
  <c r="W499" i="28"/>
  <c r="W503" i="28"/>
  <c r="W507" i="28"/>
  <c r="W511" i="28"/>
  <c r="W515" i="28"/>
  <c r="W519" i="28"/>
  <c r="W523" i="28"/>
  <c r="W527" i="28"/>
  <c r="W531" i="28"/>
  <c r="W535" i="28"/>
  <c r="W539" i="28"/>
  <c r="W543" i="28"/>
  <c r="W547" i="28"/>
  <c r="W551" i="28"/>
  <c r="W555" i="28"/>
  <c r="W559" i="28"/>
  <c r="W563" i="28"/>
  <c r="W567" i="28"/>
  <c r="W571" i="28"/>
  <c r="W575" i="28"/>
  <c r="W579" i="28"/>
  <c r="W583" i="28"/>
  <c r="W587" i="28"/>
  <c r="W591" i="28"/>
  <c r="W595" i="28"/>
  <c r="W599" i="28"/>
  <c r="W603" i="28"/>
  <c r="W6" i="27"/>
  <c r="W10" i="27"/>
  <c r="W14" i="27"/>
  <c r="W18" i="27"/>
  <c r="W22" i="27"/>
  <c r="W26" i="27"/>
  <c r="W30" i="27"/>
  <c r="W34" i="27"/>
  <c r="W38" i="27"/>
  <c r="W42" i="27"/>
  <c r="W46" i="27"/>
  <c r="W50" i="27"/>
  <c r="W54" i="27"/>
  <c r="W58" i="27"/>
  <c r="W62" i="27"/>
  <c r="W66" i="27"/>
  <c r="W70" i="27"/>
  <c r="W74" i="27"/>
  <c r="W78" i="27"/>
  <c r="W82" i="27"/>
  <c r="W86" i="27"/>
  <c r="W90" i="27"/>
  <c r="W94" i="27"/>
  <c r="W98" i="27"/>
  <c r="W102" i="27"/>
  <c r="W106" i="27"/>
  <c r="W110" i="27"/>
  <c r="W114" i="27"/>
  <c r="W118" i="27"/>
  <c r="W122" i="27"/>
  <c r="W126" i="27"/>
  <c r="W130" i="27"/>
  <c r="W134" i="27"/>
  <c r="W138" i="27"/>
  <c r="W142" i="27"/>
  <c r="W146" i="27"/>
  <c r="W150" i="27"/>
  <c r="W154" i="27"/>
  <c r="W158" i="27"/>
  <c r="W162" i="27"/>
  <c r="W166" i="27"/>
  <c r="W170" i="27"/>
  <c r="W174" i="27"/>
  <c r="W178" i="27"/>
  <c r="W182" i="27"/>
  <c r="W186" i="27"/>
  <c r="W190" i="27"/>
  <c r="W194" i="27"/>
  <c r="W198" i="27"/>
  <c r="W202" i="27"/>
  <c r="W206" i="27"/>
  <c r="W210" i="27"/>
  <c r="W214" i="27"/>
  <c r="W218" i="27"/>
  <c r="W222" i="27"/>
  <c r="W226" i="27"/>
  <c r="W230" i="27"/>
  <c r="W234" i="27"/>
  <c r="W238" i="27"/>
  <c r="W242" i="27"/>
  <c r="W246" i="27"/>
  <c r="W250" i="27"/>
  <c r="W254" i="27"/>
  <c r="W258" i="27"/>
  <c r="W262" i="27"/>
  <c r="W266" i="27"/>
  <c r="W270" i="27"/>
  <c r="W274" i="27"/>
  <c r="W278" i="27"/>
  <c r="W282" i="27"/>
  <c r="W286" i="27"/>
  <c r="W290" i="27"/>
  <c r="W294" i="27"/>
  <c r="W298" i="27"/>
  <c r="W302" i="27"/>
  <c r="W306" i="27"/>
  <c r="W310" i="27"/>
  <c r="W314" i="27"/>
  <c r="W318" i="27"/>
  <c r="W322" i="27"/>
  <c r="W326" i="27"/>
  <c r="W330" i="27"/>
  <c r="W334" i="27"/>
  <c r="W338" i="27"/>
  <c r="W342" i="27"/>
  <c r="W346" i="27"/>
  <c r="W350" i="27"/>
  <c r="W354" i="27"/>
  <c r="W358" i="27"/>
  <c r="W362" i="27"/>
  <c r="W366" i="27"/>
  <c r="W370" i="27"/>
  <c r="W374" i="27"/>
  <c r="W378" i="27"/>
  <c r="W382" i="27"/>
  <c r="W386" i="27"/>
  <c r="W390" i="27"/>
  <c r="W394" i="27"/>
  <c r="W398" i="27"/>
  <c r="W402" i="27"/>
  <c r="W406" i="27"/>
  <c r="W410" i="27"/>
  <c r="W414" i="27"/>
  <c r="W418" i="27"/>
  <c r="W422" i="27"/>
  <c r="W426" i="27"/>
  <c r="W430" i="27"/>
  <c r="W434" i="27"/>
  <c r="W438" i="27"/>
  <c r="W442" i="27"/>
  <c r="W446" i="27"/>
  <c r="W450" i="27"/>
  <c r="W454" i="27"/>
  <c r="W458" i="27"/>
  <c r="W462" i="27"/>
  <c r="W466" i="27"/>
  <c r="W470" i="27"/>
  <c r="W474" i="27"/>
  <c r="W478" i="27"/>
  <c r="W482" i="27"/>
  <c r="W486" i="27"/>
  <c r="W490" i="27"/>
  <c r="W494" i="27"/>
  <c r="W498" i="27"/>
  <c r="W502" i="27"/>
  <c r="W506" i="27"/>
  <c r="W510" i="27"/>
  <c r="W514" i="27"/>
  <c r="W518" i="27"/>
  <c r="W522" i="27"/>
  <c r="W526" i="27"/>
  <c r="W530" i="27"/>
  <c r="W534" i="27"/>
  <c r="W538" i="27"/>
  <c r="W542" i="27"/>
  <c r="W546" i="27"/>
  <c r="W550" i="27"/>
  <c r="W554" i="27"/>
  <c r="W558" i="27"/>
  <c r="W562" i="27"/>
  <c r="W566" i="27"/>
  <c r="W570" i="27"/>
  <c r="W574" i="27"/>
  <c r="W578" i="27"/>
  <c r="W582" i="27"/>
  <c r="W586" i="27"/>
  <c r="W590" i="27"/>
  <c r="W594" i="27"/>
  <c r="W598" i="27"/>
  <c r="W602" i="27"/>
  <c r="W135" i="28"/>
  <c r="W151" i="28"/>
  <c r="W167" i="28"/>
  <c r="W183" i="28"/>
  <c r="W199" i="28"/>
  <c r="W204" i="28"/>
  <c r="W208" i="28"/>
  <c r="W212" i="28"/>
  <c r="W216" i="28"/>
  <c r="W220" i="28"/>
  <c r="W224" i="28"/>
  <c r="W228" i="28"/>
  <c r="W232" i="28"/>
  <c r="W236" i="28"/>
  <c r="W240" i="28"/>
  <c r="W244" i="28"/>
  <c r="W248" i="28"/>
  <c r="W252" i="28"/>
  <c r="W256" i="28"/>
  <c r="W260" i="28"/>
  <c r="W264" i="28"/>
  <c r="W268" i="28"/>
  <c r="W272" i="28"/>
  <c r="W276" i="28"/>
  <c r="W280" i="28"/>
  <c r="W284" i="28"/>
  <c r="W288" i="28"/>
  <c r="W292" i="28"/>
  <c r="W296" i="28"/>
  <c r="W300" i="28"/>
  <c r="W304" i="28"/>
  <c r="W308" i="28"/>
  <c r="W312" i="28"/>
  <c r="W316" i="28"/>
  <c r="W320" i="28"/>
  <c r="W324" i="28"/>
  <c r="W328" i="28"/>
  <c r="W332" i="28"/>
  <c r="W336" i="28"/>
  <c r="W340" i="28"/>
  <c r="W344" i="28"/>
  <c r="W348" i="28"/>
  <c r="W352" i="28"/>
  <c r="W356" i="28"/>
  <c r="W360" i="28"/>
  <c r="W364" i="28"/>
  <c r="W368" i="28"/>
  <c r="W372" i="28"/>
  <c r="W376" i="28"/>
  <c r="W380" i="28"/>
  <c r="W384" i="28"/>
  <c r="W388" i="28"/>
  <c r="W392" i="28"/>
  <c r="W396" i="28"/>
  <c r="W400" i="28"/>
  <c r="W404" i="28"/>
  <c r="W408" i="28"/>
  <c r="W412" i="28"/>
  <c r="W416" i="28"/>
  <c r="W420" i="28"/>
  <c r="W424" i="28"/>
  <c r="W428" i="28"/>
  <c r="W432" i="28"/>
  <c r="W436" i="28"/>
  <c r="W440" i="28"/>
  <c r="W444" i="28"/>
  <c r="W448" i="28"/>
  <c r="W452" i="28"/>
  <c r="W456" i="28"/>
  <c r="W460" i="28"/>
  <c r="W464" i="28"/>
  <c r="W468" i="28"/>
  <c r="W472" i="28"/>
  <c r="W476" i="28"/>
  <c r="W480" i="28"/>
  <c r="W484" i="28"/>
  <c r="W488" i="28"/>
  <c r="W492" i="28"/>
  <c r="W496" i="28"/>
  <c r="W500" i="28"/>
  <c r="W504" i="28"/>
  <c r="W508" i="28"/>
  <c r="W512" i="28"/>
  <c r="W516" i="28"/>
  <c r="W520" i="28"/>
  <c r="W524" i="28"/>
  <c r="W528" i="28"/>
  <c r="W532" i="28"/>
  <c r="W536" i="28"/>
  <c r="W540" i="28"/>
  <c r="W544" i="28"/>
  <c r="W548" i="28"/>
  <c r="W552" i="28"/>
  <c r="W556" i="28"/>
  <c r="W560" i="28"/>
  <c r="W564" i="28"/>
  <c r="W568" i="28"/>
  <c r="W572" i="28"/>
  <c r="W576" i="28"/>
  <c r="W580" i="28"/>
  <c r="W584" i="28"/>
  <c r="W588" i="28"/>
  <c r="W592" i="28"/>
  <c r="W596" i="28"/>
  <c r="W600" i="28"/>
  <c r="W604" i="28"/>
  <c r="W5" i="28"/>
  <c r="W7" i="27"/>
  <c r="W11" i="27"/>
  <c r="W15" i="27"/>
  <c r="W19" i="27"/>
  <c r="W23" i="27"/>
  <c r="W27" i="27"/>
  <c r="W31" i="27"/>
  <c r="W35" i="27"/>
  <c r="W39" i="27"/>
  <c r="W43" i="27"/>
  <c r="W47" i="27"/>
  <c r="W51" i="27"/>
  <c r="W55" i="27"/>
  <c r="W59" i="27"/>
  <c r="W63" i="27"/>
  <c r="W67" i="27"/>
  <c r="W71" i="27"/>
  <c r="W75" i="27"/>
  <c r="W79" i="27"/>
  <c r="W83" i="27"/>
  <c r="W87" i="27"/>
  <c r="W91" i="27"/>
  <c r="W95" i="27"/>
  <c r="W99" i="27"/>
  <c r="W103" i="27"/>
  <c r="W107" i="27"/>
  <c r="W111" i="27"/>
  <c r="W115" i="27"/>
  <c r="W119" i="27"/>
  <c r="W123" i="27"/>
  <c r="W127" i="27"/>
  <c r="W131" i="27"/>
  <c r="W135" i="27"/>
  <c r="W139" i="27"/>
  <c r="W143" i="27"/>
  <c r="W147" i="27"/>
  <c r="W151" i="27"/>
  <c r="W155" i="27"/>
  <c r="W159" i="27"/>
  <c r="W163" i="27"/>
  <c r="W167" i="27"/>
  <c r="W171" i="27"/>
  <c r="W175" i="27"/>
  <c r="W179" i="27"/>
  <c r="W183" i="27"/>
  <c r="W187" i="27"/>
  <c r="W191" i="27"/>
  <c r="W195" i="27"/>
  <c r="W199" i="27"/>
  <c r="W203" i="27"/>
  <c r="W207" i="27"/>
  <c r="W211" i="27"/>
  <c r="W215" i="27"/>
  <c r="W219" i="27"/>
  <c r="W223" i="27"/>
  <c r="W227" i="27"/>
  <c r="W231" i="27"/>
  <c r="W235" i="27"/>
  <c r="W239" i="27"/>
  <c r="W243" i="27"/>
  <c r="W247" i="27"/>
  <c r="W251" i="27"/>
  <c r="W255" i="27"/>
  <c r="W259" i="27"/>
  <c r="W263" i="27"/>
  <c r="W267" i="27"/>
  <c r="W271" i="27"/>
  <c r="W275" i="27"/>
  <c r="W279" i="27"/>
  <c r="W283" i="27"/>
  <c r="W287" i="27"/>
  <c r="W291" i="27"/>
  <c r="W295" i="27"/>
  <c r="W299" i="27"/>
  <c r="W303" i="27"/>
  <c r="W307" i="27"/>
  <c r="W311" i="27"/>
  <c r="W315" i="27"/>
  <c r="W319" i="27"/>
  <c r="W323" i="27"/>
  <c r="W327" i="27"/>
  <c r="W331" i="27"/>
  <c r="W335" i="27"/>
  <c r="W339" i="27"/>
  <c r="W343" i="27"/>
  <c r="W347" i="27"/>
  <c r="W351" i="27"/>
  <c r="W355" i="27"/>
  <c r="W359" i="27"/>
  <c r="W363" i="27"/>
  <c r="W367" i="27"/>
  <c r="W371" i="27"/>
  <c r="W375" i="27"/>
  <c r="W379" i="27"/>
  <c r="W383" i="27"/>
  <c r="W387" i="27"/>
  <c r="W391" i="27"/>
  <c r="W395" i="27"/>
  <c r="W399" i="27"/>
  <c r="W403" i="27"/>
  <c r="W407" i="27"/>
  <c r="W411" i="27"/>
  <c r="W415" i="27"/>
  <c r="W419" i="27"/>
  <c r="W423" i="27"/>
  <c r="W427" i="27"/>
  <c r="W431" i="27"/>
  <c r="W435" i="27"/>
  <c r="W439" i="27"/>
  <c r="W443" i="27"/>
  <c r="W447" i="27"/>
  <c r="W451" i="27"/>
  <c r="W455" i="27"/>
  <c r="W459" i="27"/>
  <c r="W463" i="27"/>
  <c r="W467" i="27"/>
  <c r="W471" i="27"/>
  <c r="W475" i="27"/>
  <c r="W479" i="27"/>
  <c r="W483" i="27"/>
  <c r="W487" i="27"/>
  <c r="W491" i="27"/>
  <c r="W495" i="27"/>
  <c r="W499" i="27"/>
  <c r="W503" i="27"/>
  <c r="W507" i="27"/>
  <c r="W511" i="27"/>
  <c r="W515" i="27"/>
  <c r="W519" i="27"/>
  <c r="W523" i="27"/>
  <c r="W527" i="27"/>
  <c r="W531" i="27"/>
  <c r="W535" i="27"/>
  <c r="W539" i="27"/>
  <c r="W543" i="27"/>
  <c r="W547" i="27"/>
  <c r="W551" i="27"/>
  <c r="W555" i="27"/>
  <c r="W559" i="27"/>
  <c r="W563" i="27"/>
  <c r="W567" i="27"/>
  <c r="W571" i="27"/>
  <c r="W575" i="27"/>
  <c r="W579" i="27"/>
  <c r="W583" i="27"/>
  <c r="W587" i="27"/>
  <c r="W591" i="27"/>
  <c r="W595" i="27"/>
  <c r="W599" i="27"/>
  <c r="W603" i="27"/>
  <c r="W139" i="28"/>
  <c r="W155" i="28"/>
  <c r="W171" i="28"/>
  <c r="W187" i="28"/>
  <c r="W201" i="28"/>
  <c r="W205" i="28"/>
  <c r="W209" i="28"/>
  <c r="W213" i="28"/>
  <c r="W217" i="28"/>
  <c r="W221" i="28"/>
  <c r="W225" i="28"/>
  <c r="W229" i="28"/>
  <c r="W233" i="28"/>
  <c r="W237" i="28"/>
  <c r="W241" i="28"/>
  <c r="W245" i="28"/>
  <c r="W249" i="28"/>
  <c r="W253" i="28"/>
  <c r="W257" i="28"/>
  <c r="W261" i="28"/>
  <c r="W265" i="28"/>
  <c r="W269" i="28"/>
  <c r="W273" i="28"/>
  <c r="W277" i="28"/>
  <c r="W281" i="28"/>
  <c r="W285" i="28"/>
  <c r="W289" i="28"/>
  <c r="W293" i="28"/>
  <c r="W297" i="28"/>
  <c r="W301" i="28"/>
  <c r="W305" i="28"/>
  <c r="W309" i="28"/>
  <c r="W313" i="28"/>
  <c r="W317" i="28"/>
  <c r="W321" i="28"/>
  <c r="W325" i="28"/>
  <c r="W329" i="28"/>
  <c r="W333" i="28"/>
  <c r="W337" i="28"/>
  <c r="W341" i="28"/>
  <c r="W345" i="28"/>
  <c r="W349" i="28"/>
  <c r="W353" i="28"/>
  <c r="W357" i="28"/>
  <c r="W361" i="28"/>
  <c r="W365" i="28"/>
  <c r="W369" i="28"/>
  <c r="W373" i="28"/>
  <c r="W377" i="28"/>
  <c r="W381" i="28"/>
  <c r="W385" i="28"/>
  <c r="W389" i="28"/>
  <c r="W393" i="28"/>
  <c r="W397" i="28"/>
  <c r="W401" i="28"/>
  <c r="W405" i="28"/>
  <c r="W409" i="28"/>
  <c r="W413" i="28"/>
  <c r="W417" i="28"/>
  <c r="W421" i="28"/>
  <c r="W425" i="28"/>
  <c r="W429" i="28"/>
  <c r="W433" i="28"/>
  <c r="W437" i="28"/>
  <c r="W441" i="28"/>
  <c r="W445" i="28"/>
  <c r="W449" i="28"/>
  <c r="W453" i="28"/>
  <c r="W457" i="28"/>
  <c r="W461" i="28"/>
  <c r="W465" i="28"/>
  <c r="W469" i="28"/>
  <c r="W473" i="28"/>
  <c r="W477" i="28"/>
  <c r="W481" i="28"/>
  <c r="W485" i="28"/>
  <c r="W489" i="28"/>
  <c r="W493" i="28"/>
  <c r="W497" i="28"/>
  <c r="W501" i="28"/>
  <c r="W505" i="28"/>
  <c r="W509" i="28"/>
  <c r="W513" i="28"/>
  <c r="W517" i="28"/>
  <c r="W521" i="28"/>
  <c r="W525" i="28"/>
  <c r="W529" i="28"/>
  <c r="W533" i="28"/>
  <c r="W537" i="28"/>
  <c r="W541" i="28"/>
  <c r="W545" i="28"/>
  <c r="W549" i="28"/>
  <c r="W553" i="28"/>
  <c r="W557" i="28"/>
  <c r="W561" i="28"/>
  <c r="W565" i="28"/>
  <c r="W569" i="28"/>
  <c r="W573" i="28"/>
  <c r="W577" i="28"/>
  <c r="W581" i="28"/>
  <c r="W585" i="28"/>
  <c r="W589" i="28"/>
  <c r="W593" i="28"/>
  <c r="W597" i="28"/>
  <c r="W601" i="28"/>
  <c r="W605" i="28"/>
  <c r="W8" i="27"/>
  <c r="W12" i="27"/>
  <c r="W16" i="27"/>
  <c r="W20" i="27"/>
  <c r="W24" i="27"/>
  <c r="W28" i="27"/>
  <c r="W32" i="27"/>
  <c r="W36" i="27"/>
  <c r="W40" i="27"/>
  <c r="W44" i="27"/>
  <c r="W48" i="27"/>
  <c r="W52" i="27"/>
  <c r="W56" i="27"/>
  <c r="W60" i="27"/>
  <c r="W64" i="27"/>
  <c r="W68" i="27"/>
  <c r="W72" i="27"/>
  <c r="W76" i="27"/>
  <c r="W80" i="27"/>
  <c r="W84" i="27"/>
  <c r="W88" i="27"/>
  <c r="W92" i="27"/>
  <c r="W96" i="27"/>
  <c r="W100" i="27"/>
  <c r="W104"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8" i="27"/>
  <c r="W252" i="27"/>
  <c r="W256" i="27"/>
  <c r="W260" i="27"/>
  <c r="W264" i="27"/>
  <c r="W268" i="27"/>
  <c r="W272" i="27"/>
  <c r="W276" i="27"/>
  <c r="W280" i="27"/>
  <c r="W284" i="27"/>
  <c r="W288" i="27"/>
  <c r="W292" i="27"/>
  <c r="W296" i="27"/>
  <c r="W300" i="27"/>
  <c r="W304" i="27"/>
  <c r="W308" i="27"/>
  <c r="W312" i="27"/>
  <c r="W316" i="27"/>
  <c r="W320" i="27"/>
  <c r="W324" i="27"/>
  <c r="W328" i="27"/>
  <c r="W332" i="27"/>
  <c r="W336" i="27"/>
  <c r="W340" i="27"/>
  <c r="W344" i="27"/>
  <c r="W348" i="27"/>
  <c r="W352" i="27"/>
  <c r="W356" i="27"/>
  <c r="W360" i="27"/>
  <c r="W364" i="27"/>
  <c r="W368" i="27"/>
  <c r="W372" i="27"/>
  <c r="W376" i="27"/>
  <c r="W380" i="27"/>
  <c r="W384" i="27"/>
  <c r="W388" i="27"/>
  <c r="W392" i="27"/>
  <c r="W396" i="27"/>
  <c r="W400" i="27"/>
  <c r="W404" i="27"/>
  <c r="W408" i="27"/>
  <c r="W412" i="27"/>
  <c r="W416" i="27"/>
  <c r="W420" i="27"/>
  <c r="W424" i="27"/>
  <c r="W428" i="27"/>
  <c r="W432" i="27"/>
  <c r="W436" i="27"/>
  <c r="W440" i="27"/>
  <c r="W444" i="27"/>
  <c r="W448" i="27"/>
  <c r="W452" i="27"/>
  <c r="W456" i="27"/>
  <c r="W460" i="27"/>
  <c r="W464" i="27"/>
  <c r="W468" i="27"/>
  <c r="W472" i="27"/>
  <c r="W476" i="27"/>
  <c r="W480" i="27"/>
  <c r="W484" i="27"/>
  <c r="W488" i="27"/>
  <c r="W492" i="27"/>
  <c r="W496" i="27"/>
  <c r="W500" i="27"/>
  <c r="W504" i="27"/>
  <c r="W508" i="27"/>
  <c r="W512" i="27"/>
  <c r="W516" i="27"/>
  <c r="W520" i="27"/>
  <c r="W524" i="27"/>
  <c r="W528" i="27"/>
  <c r="W532" i="27"/>
  <c r="W536" i="27"/>
  <c r="W540" i="27"/>
  <c r="W544" i="27"/>
  <c r="W548" i="27"/>
  <c r="W552" i="27"/>
  <c r="W556" i="27"/>
  <c r="W560" i="27"/>
  <c r="W564" i="27"/>
  <c r="W568" i="27"/>
  <c r="W572" i="27"/>
  <c r="W576" i="27"/>
  <c r="W580" i="27"/>
  <c r="W584" i="27"/>
  <c r="W588" i="27"/>
  <c r="W592" i="27"/>
  <c r="W596" i="27"/>
  <c r="W600" i="27"/>
  <c r="W604" i="27"/>
  <c r="W9" i="26"/>
  <c r="W13" i="26"/>
  <c r="W17" i="26"/>
  <c r="W21" i="26"/>
  <c r="W25" i="26"/>
  <c r="W29" i="26"/>
  <c r="W33" i="26"/>
  <c r="W37" i="26"/>
  <c r="W41" i="26"/>
  <c r="W45" i="26"/>
  <c r="W49" i="26"/>
  <c r="W53" i="26"/>
  <c r="W57" i="26"/>
  <c r="W61" i="26"/>
  <c r="W65" i="26"/>
  <c r="W69" i="26"/>
  <c r="W73" i="26"/>
  <c r="W77" i="26"/>
  <c r="W81" i="26"/>
  <c r="W85" i="26"/>
  <c r="W89" i="26"/>
  <c r="W93" i="26"/>
  <c r="W97" i="26"/>
  <c r="W101" i="26"/>
  <c r="W105" i="26"/>
  <c r="W109" i="26"/>
  <c r="W113" i="26"/>
  <c r="W117" i="26"/>
  <c r="W121" i="26"/>
  <c r="W125" i="26"/>
  <c r="W129" i="26"/>
  <c r="W133" i="26"/>
  <c r="W137" i="26"/>
  <c r="W141" i="26"/>
  <c r="W145" i="26"/>
  <c r="W149" i="26"/>
  <c r="W153" i="26"/>
  <c r="W157" i="26"/>
  <c r="W161" i="26"/>
  <c r="W165" i="26"/>
  <c r="W169" i="26"/>
  <c r="W173" i="26"/>
  <c r="W177" i="26"/>
  <c r="W181" i="26"/>
  <c r="W185" i="26"/>
  <c r="W189" i="26"/>
  <c r="W193" i="26"/>
  <c r="W197" i="26"/>
  <c r="W201" i="26"/>
  <c r="W205" i="26"/>
  <c r="W209" i="26"/>
  <c r="W213" i="26"/>
  <c r="W217" i="26"/>
  <c r="W221" i="26"/>
  <c r="W225" i="26"/>
  <c r="W229" i="26"/>
  <c r="W233" i="26"/>
  <c r="W237" i="26"/>
  <c r="W241" i="26"/>
  <c r="W245" i="26"/>
  <c r="W249" i="26"/>
  <c r="W253" i="26"/>
  <c r="W257" i="26"/>
  <c r="W261" i="26"/>
  <c r="W265" i="26"/>
  <c r="W269" i="26"/>
  <c r="W273" i="26"/>
  <c r="W277" i="26"/>
  <c r="W281" i="26"/>
  <c r="W285" i="26"/>
  <c r="W289" i="26"/>
  <c r="W293" i="26"/>
  <c r="W297" i="26"/>
  <c r="W301" i="26"/>
  <c r="W305" i="26"/>
  <c r="W309" i="26"/>
  <c r="W313" i="26"/>
  <c r="W317" i="26"/>
  <c r="W321" i="26"/>
  <c r="W325" i="26"/>
  <c r="W329" i="26"/>
  <c r="W333" i="26"/>
  <c r="W337" i="26"/>
  <c r="W341" i="26"/>
  <c r="W345" i="26"/>
  <c r="W349" i="26"/>
  <c r="W353" i="26"/>
  <c r="W357" i="26"/>
  <c r="W361" i="26"/>
  <c r="W365" i="26"/>
  <c r="W369" i="26"/>
  <c r="W373" i="26"/>
  <c r="W377" i="26"/>
  <c r="W381" i="26"/>
  <c r="W385" i="26"/>
  <c r="W389" i="26"/>
  <c r="W393" i="26"/>
  <c r="W397" i="26"/>
  <c r="W401" i="26"/>
  <c r="W405" i="26"/>
  <c r="W409" i="26"/>
  <c r="W413" i="26"/>
  <c r="W417" i="26"/>
  <c r="W421" i="26"/>
  <c r="W425" i="26"/>
  <c r="W429" i="26"/>
  <c r="W433" i="26"/>
  <c r="W437" i="26"/>
  <c r="W441" i="26"/>
  <c r="W445" i="26"/>
  <c r="W449" i="26"/>
  <c r="W453" i="26"/>
  <c r="W457" i="26"/>
  <c r="W461" i="26"/>
  <c r="W465" i="26"/>
  <c r="W469" i="26"/>
  <c r="W473" i="26"/>
  <c r="W477" i="26"/>
  <c r="W481" i="26"/>
  <c r="W485" i="26"/>
  <c r="W489" i="26"/>
  <c r="W493" i="26"/>
  <c r="W497" i="26"/>
  <c r="W501" i="26"/>
  <c r="W505" i="26"/>
  <c r="W509" i="26"/>
  <c r="W513" i="26"/>
  <c r="W517" i="26"/>
  <c r="W521" i="26"/>
  <c r="W525" i="26"/>
  <c r="W529" i="26"/>
  <c r="W533" i="26"/>
  <c r="W537" i="26"/>
  <c r="W541" i="26"/>
  <c r="W545" i="26"/>
  <c r="W549" i="26"/>
  <c r="W553" i="26"/>
  <c r="W557" i="26"/>
  <c r="W561" i="26"/>
  <c r="W565" i="26"/>
  <c r="W569" i="26"/>
  <c r="W573" i="26"/>
  <c r="W577" i="26"/>
  <c r="W581" i="26"/>
  <c r="W585" i="26"/>
  <c r="W589" i="26"/>
  <c r="W593" i="26"/>
  <c r="W597" i="26"/>
  <c r="W601" i="26"/>
  <c r="W605" i="26"/>
  <c r="W11" i="54"/>
  <c r="W15" i="54"/>
  <c r="W19" i="54"/>
  <c r="W23" i="54"/>
  <c r="W27" i="54"/>
  <c r="W31" i="54"/>
  <c r="W35" i="54"/>
  <c r="W39" i="54"/>
  <c r="W43" i="54"/>
  <c r="W47" i="54"/>
  <c r="W51" i="54"/>
  <c r="W55" i="54"/>
  <c r="W59" i="54"/>
  <c r="W63" i="54"/>
  <c r="W67" i="54"/>
  <c r="W71" i="54"/>
  <c r="W75" i="54"/>
  <c r="W79" i="54"/>
  <c r="W83" i="54"/>
  <c r="W87" i="54"/>
  <c r="W91" i="54"/>
  <c r="W95" i="54"/>
  <c r="W99" i="54"/>
  <c r="W103" i="54"/>
  <c r="W107" i="54"/>
  <c r="W111" i="54"/>
  <c r="W115" i="54"/>
  <c r="W119" i="54"/>
  <c r="W123" i="54"/>
  <c r="W127" i="54"/>
  <c r="W131" i="54"/>
  <c r="W135" i="54"/>
  <c r="W139" i="54"/>
  <c r="W143" i="54"/>
  <c r="W147" i="54"/>
  <c r="W151" i="54"/>
  <c r="W155" i="54"/>
  <c r="W159" i="54"/>
  <c r="W163" i="54"/>
  <c r="W167" i="54"/>
  <c r="W171" i="54"/>
  <c r="W175" i="54"/>
  <c r="W179" i="54"/>
  <c r="W183" i="54"/>
  <c r="W187" i="54"/>
  <c r="W191" i="54"/>
  <c r="W195" i="54"/>
  <c r="W199" i="54"/>
  <c r="W203" i="54"/>
  <c r="W207" i="54"/>
  <c r="W211" i="54"/>
  <c r="W215" i="54"/>
  <c r="W219" i="54"/>
  <c r="W223" i="54"/>
  <c r="W227" i="54"/>
  <c r="W231" i="54"/>
  <c r="W235" i="54"/>
  <c r="W239" i="54"/>
  <c r="W243" i="54"/>
  <c r="W247" i="54"/>
  <c r="W251" i="54"/>
  <c r="W255" i="54"/>
  <c r="W259" i="54"/>
  <c r="W263" i="54"/>
  <c r="W267" i="54"/>
  <c r="W271" i="54"/>
  <c r="W275" i="54"/>
  <c r="W279" i="54"/>
  <c r="W283" i="54"/>
  <c r="W287" i="54"/>
  <c r="W291" i="54"/>
  <c r="W295" i="54"/>
  <c r="W299" i="54"/>
  <c r="W303" i="54"/>
  <c r="W307" i="54"/>
  <c r="W311" i="54"/>
  <c r="W315" i="54"/>
  <c r="W319" i="54"/>
  <c r="W323" i="54"/>
  <c r="W327" i="54"/>
  <c r="W331" i="54"/>
  <c r="W335" i="54"/>
  <c r="W339" i="54"/>
  <c r="W343" i="54"/>
  <c r="W347" i="54"/>
  <c r="W351" i="54"/>
  <c r="W355" i="54"/>
  <c r="W359" i="54"/>
  <c r="W363" i="54"/>
  <c r="W367" i="54"/>
  <c r="W371" i="54"/>
  <c r="W375" i="54"/>
  <c r="W379" i="54"/>
  <c r="W383" i="54"/>
  <c r="W387" i="54"/>
  <c r="W391" i="54"/>
  <c r="W395" i="54"/>
  <c r="W399" i="54"/>
  <c r="W403" i="54"/>
  <c r="W407" i="54"/>
  <c r="W411" i="54"/>
  <c r="W415" i="54"/>
  <c r="W419" i="54"/>
  <c r="W423" i="54"/>
  <c r="W427" i="54"/>
  <c r="W431" i="54"/>
  <c r="W435" i="54"/>
  <c r="W439" i="54"/>
  <c r="W443" i="54"/>
  <c r="W447" i="54"/>
  <c r="W451" i="54"/>
  <c r="W455" i="54"/>
  <c r="W459" i="54"/>
  <c r="W463" i="54"/>
  <c r="W467" i="54"/>
  <c r="W471" i="54"/>
  <c r="W475" i="54"/>
  <c r="W479" i="54"/>
  <c r="W483" i="54"/>
  <c r="W487" i="54"/>
  <c r="W491" i="54"/>
  <c r="W495" i="54"/>
  <c r="W499" i="54"/>
  <c r="W503" i="54"/>
  <c r="W507" i="54"/>
  <c r="W511" i="54"/>
  <c r="W515" i="54"/>
  <c r="W519" i="54"/>
  <c r="W523" i="54"/>
  <c r="W527" i="54"/>
  <c r="W531" i="54"/>
  <c r="W535" i="54"/>
  <c r="W539" i="54"/>
  <c r="W543" i="54"/>
  <c r="W547" i="54"/>
  <c r="W551" i="54"/>
  <c r="W555" i="54"/>
  <c r="W559" i="54"/>
  <c r="W563" i="54"/>
  <c r="W567" i="54"/>
  <c r="W571" i="54"/>
  <c r="W575" i="54"/>
  <c r="W579" i="54"/>
  <c r="W583" i="54"/>
  <c r="W587" i="54"/>
  <c r="W591" i="54"/>
  <c r="W595" i="54"/>
  <c r="W599" i="54"/>
  <c r="W603" i="54"/>
  <c r="W6" i="26"/>
  <c r="W10" i="26"/>
  <c r="W14" i="26"/>
  <c r="W18" i="26"/>
  <c r="W22" i="26"/>
  <c r="W26" i="26"/>
  <c r="W30" i="26"/>
  <c r="W34" i="26"/>
  <c r="W38" i="26"/>
  <c r="W42" i="26"/>
  <c r="W46" i="26"/>
  <c r="W50" i="26"/>
  <c r="W54" i="26"/>
  <c r="W58" i="26"/>
  <c r="W62" i="26"/>
  <c r="W66" i="26"/>
  <c r="W70" i="26"/>
  <c r="W74" i="26"/>
  <c r="W78" i="26"/>
  <c r="W82" i="26"/>
  <c r="W86" i="26"/>
  <c r="W90" i="26"/>
  <c r="W94" i="26"/>
  <c r="W98" i="26"/>
  <c r="W102" i="26"/>
  <c r="W106" i="26"/>
  <c r="W110" i="26"/>
  <c r="W114" i="26"/>
  <c r="W118" i="26"/>
  <c r="W122" i="26"/>
  <c r="W126" i="26"/>
  <c r="W130" i="26"/>
  <c r="W134" i="26"/>
  <c r="W138" i="26"/>
  <c r="W142" i="26"/>
  <c r="W146" i="26"/>
  <c r="W150" i="26"/>
  <c r="W154" i="26"/>
  <c r="W158" i="26"/>
  <c r="W162" i="26"/>
  <c r="W166" i="26"/>
  <c r="W170" i="26"/>
  <c r="W174" i="26"/>
  <c r="W178" i="26"/>
  <c r="W182" i="26"/>
  <c r="W186" i="26"/>
  <c r="W190" i="26"/>
  <c r="W194" i="26"/>
  <c r="W198" i="26"/>
  <c r="W202" i="26"/>
  <c r="W206" i="26"/>
  <c r="W210" i="26"/>
  <c r="W214" i="26"/>
  <c r="W218" i="26"/>
  <c r="W222" i="26"/>
  <c r="W226" i="26"/>
  <c r="W230" i="26"/>
  <c r="W234" i="26"/>
  <c r="W238" i="26"/>
  <c r="W242" i="26"/>
  <c r="W246" i="26"/>
  <c r="W250" i="26"/>
  <c r="W254" i="26"/>
  <c r="W258" i="26"/>
  <c r="W262" i="26"/>
  <c r="W266" i="26"/>
  <c r="W270" i="26"/>
  <c r="W274" i="26"/>
  <c r="W278" i="26"/>
  <c r="W282" i="26"/>
  <c r="W286" i="26"/>
  <c r="W290" i="26"/>
  <c r="W294" i="26"/>
  <c r="W298" i="26"/>
  <c r="W302" i="26"/>
  <c r="W306" i="26"/>
  <c r="W310" i="26"/>
  <c r="W314" i="26"/>
  <c r="W318" i="26"/>
  <c r="W322" i="26"/>
  <c r="W326" i="26"/>
  <c r="W330" i="26"/>
  <c r="W334" i="26"/>
  <c r="W338" i="26"/>
  <c r="W342" i="26"/>
  <c r="W346" i="26"/>
  <c r="W350" i="26"/>
  <c r="W354" i="26"/>
  <c r="W358" i="26"/>
  <c r="W362" i="26"/>
  <c r="W366" i="26"/>
  <c r="W370" i="26"/>
  <c r="W374" i="26"/>
  <c r="W378" i="26"/>
  <c r="W382" i="26"/>
  <c r="W386" i="26"/>
  <c r="W390" i="26"/>
  <c r="W394" i="26"/>
  <c r="W398" i="26"/>
  <c r="W402" i="26"/>
  <c r="W406" i="26"/>
  <c r="W410" i="26"/>
  <c r="W414" i="26"/>
  <c r="W418" i="26"/>
  <c r="W422" i="26"/>
  <c r="W426" i="26"/>
  <c r="W430" i="26"/>
  <c r="W434" i="26"/>
  <c r="W438" i="26"/>
  <c r="W442" i="26"/>
  <c r="W446" i="26"/>
  <c r="W450" i="26"/>
  <c r="W454" i="26"/>
  <c r="W458" i="26"/>
  <c r="W462" i="26"/>
  <c r="W466" i="26"/>
  <c r="W470" i="26"/>
  <c r="W474" i="26"/>
  <c r="W478" i="26"/>
  <c r="W482" i="26"/>
  <c r="W486" i="26"/>
  <c r="W490" i="26"/>
  <c r="W494" i="26"/>
  <c r="W498" i="26"/>
  <c r="W502" i="26"/>
  <c r="W506" i="26"/>
  <c r="W510" i="26"/>
  <c r="W514" i="26"/>
  <c r="W518" i="26"/>
  <c r="W522" i="26"/>
  <c r="W526" i="26"/>
  <c r="W530" i="26"/>
  <c r="W534" i="26"/>
  <c r="W538" i="26"/>
  <c r="W542" i="26"/>
  <c r="W546" i="26"/>
  <c r="W550" i="26"/>
  <c r="W554" i="26"/>
  <c r="W558" i="26"/>
  <c r="W562" i="26"/>
  <c r="W566" i="26"/>
  <c r="W570" i="26"/>
  <c r="W574" i="26"/>
  <c r="W578" i="26"/>
  <c r="W582" i="26"/>
  <c r="W586" i="26"/>
  <c r="W590" i="26"/>
  <c r="W594" i="26"/>
  <c r="W598" i="26"/>
  <c r="W602" i="26"/>
  <c r="W8" i="54"/>
  <c r="W12" i="54"/>
  <c r="W16" i="54"/>
  <c r="W20" i="54"/>
  <c r="W24" i="54"/>
  <c r="W28" i="54"/>
  <c r="W32" i="54"/>
  <c r="W36" i="54"/>
  <c r="W40" i="54"/>
  <c r="W44" i="54"/>
  <c r="W48" i="54"/>
  <c r="W52" i="54"/>
  <c r="W56" i="54"/>
  <c r="W60" i="54"/>
  <c r="W64" i="54"/>
  <c r="W68" i="54"/>
  <c r="W72" i="54"/>
  <c r="W76" i="54"/>
  <c r="W80" i="54"/>
  <c r="W84" i="54"/>
  <c r="W88" i="54"/>
  <c r="W92" i="54"/>
  <c r="W96" i="54"/>
  <c r="W100" i="54"/>
  <c r="W104" i="54"/>
  <c r="W108" i="54"/>
  <c r="W112" i="54"/>
  <c r="W116" i="54"/>
  <c r="W120" i="54"/>
  <c r="W124" i="54"/>
  <c r="W128" i="54"/>
  <c r="W132" i="54"/>
  <c r="W136" i="54"/>
  <c r="W140" i="54"/>
  <c r="W144" i="54"/>
  <c r="W148" i="54"/>
  <c r="W152" i="54"/>
  <c r="W156" i="54"/>
  <c r="W160" i="54"/>
  <c r="W164" i="54"/>
  <c r="W168" i="54"/>
  <c r="W172" i="54"/>
  <c r="W176" i="54"/>
  <c r="W180" i="54"/>
  <c r="W184" i="54"/>
  <c r="W188" i="54"/>
  <c r="W192" i="54"/>
  <c r="W196" i="54"/>
  <c r="W200" i="54"/>
  <c r="W204" i="54"/>
  <c r="W208" i="54"/>
  <c r="W212" i="54"/>
  <c r="W216" i="54"/>
  <c r="W220" i="54"/>
  <c r="W224" i="54"/>
  <c r="W228" i="54"/>
  <c r="W232" i="54"/>
  <c r="W236" i="54"/>
  <c r="W240" i="54"/>
  <c r="W244" i="54"/>
  <c r="W248" i="54"/>
  <c r="W252" i="54"/>
  <c r="W256" i="54"/>
  <c r="W260" i="54"/>
  <c r="W264" i="54"/>
  <c r="W268" i="54"/>
  <c r="W272" i="54"/>
  <c r="W276" i="54"/>
  <c r="W280" i="54"/>
  <c r="W284" i="54"/>
  <c r="W288" i="54"/>
  <c r="W292" i="54"/>
  <c r="W296" i="54"/>
  <c r="W300" i="54"/>
  <c r="W304" i="54"/>
  <c r="W308" i="54"/>
  <c r="W312" i="54"/>
  <c r="W316" i="54"/>
  <c r="W320" i="54"/>
  <c r="W324" i="54"/>
  <c r="W328" i="54"/>
  <c r="W332" i="54"/>
  <c r="W336" i="54"/>
  <c r="W340" i="54"/>
  <c r="W344" i="54"/>
  <c r="W348" i="54"/>
  <c r="W352" i="54"/>
  <c r="W356" i="54"/>
  <c r="W360" i="54"/>
  <c r="W364" i="54"/>
  <c r="W368" i="54"/>
  <c r="W372" i="54"/>
  <c r="W376" i="54"/>
  <c r="W380" i="54"/>
  <c r="W384" i="54"/>
  <c r="W388" i="54"/>
  <c r="W392" i="54"/>
  <c r="W396" i="54"/>
  <c r="W400" i="54"/>
  <c r="W404" i="54"/>
  <c r="W408" i="54"/>
  <c r="W412" i="54"/>
  <c r="W416" i="54"/>
  <c r="W420" i="54"/>
  <c r="W424" i="54"/>
  <c r="W428" i="54"/>
  <c r="W432" i="54"/>
  <c r="W436" i="54"/>
  <c r="W440" i="54"/>
  <c r="W444" i="54"/>
  <c r="W448" i="54"/>
  <c r="W452" i="54"/>
  <c r="W456" i="54"/>
  <c r="W460" i="54"/>
  <c r="W464" i="54"/>
  <c r="W468" i="54"/>
  <c r="W472" i="54"/>
  <c r="W476" i="54"/>
  <c r="W480" i="54"/>
  <c r="W484" i="54"/>
  <c r="W488" i="54"/>
  <c r="W492" i="54"/>
  <c r="W496" i="54"/>
  <c r="W500" i="54"/>
  <c r="W504" i="54"/>
  <c r="W508" i="54"/>
  <c r="W512" i="54"/>
  <c r="W516" i="54"/>
  <c r="W520" i="54"/>
  <c r="W524" i="54"/>
  <c r="W528" i="54"/>
  <c r="W532" i="54"/>
  <c r="W536" i="54"/>
  <c r="W540" i="54"/>
  <c r="W544" i="54"/>
  <c r="W548" i="54"/>
  <c r="W552" i="54"/>
  <c r="W556" i="54"/>
  <c r="W560" i="54"/>
  <c r="W564" i="54"/>
  <c r="W568" i="54"/>
  <c r="W572" i="54"/>
  <c r="W576" i="54"/>
  <c r="W580" i="54"/>
  <c r="W584" i="54"/>
  <c r="W588" i="54"/>
  <c r="W592" i="54"/>
  <c r="W596" i="54"/>
  <c r="W600" i="54"/>
  <c r="W604" i="54"/>
  <c r="W7" i="26"/>
  <c r="W11" i="26"/>
  <c r="W15" i="26"/>
  <c r="W19" i="26"/>
  <c r="W23" i="26"/>
  <c r="W27" i="26"/>
  <c r="W31" i="26"/>
  <c r="W35" i="26"/>
  <c r="W39" i="26"/>
  <c r="W43" i="26"/>
  <c r="W47" i="26"/>
  <c r="W51" i="26"/>
  <c r="W55" i="26"/>
  <c r="W59" i="26"/>
  <c r="W63" i="26"/>
  <c r="W67" i="26"/>
  <c r="W71" i="26"/>
  <c r="W75" i="26"/>
  <c r="W79" i="26"/>
  <c r="W83" i="26"/>
  <c r="W87" i="26"/>
  <c r="W91" i="26"/>
  <c r="W95" i="26"/>
  <c r="W99" i="26"/>
  <c r="W103" i="26"/>
  <c r="W107" i="26"/>
  <c r="W111" i="26"/>
  <c r="W115" i="26"/>
  <c r="W119" i="26"/>
  <c r="W123" i="26"/>
  <c r="W127" i="26"/>
  <c r="W131" i="26"/>
  <c r="W135" i="26"/>
  <c r="W139" i="26"/>
  <c r="W143" i="26"/>
  <c r="W147" i="26"/>
  <c r="W151" i="26"/>
  <c r="W155" i="26"/>
  <c r="W159" i="26"/>
  <c r="W163" i="26"/>
  <c r="W167" i="26"/>
  <c r="W171" i="26"/>
  <c r="W175" i="26"/>
  <c r="W179" i="26"/>
  <c r="W183" i="26"/>
  <c r="W187" i="26"/>
  <c r="W191" i="26"/>
  <c r="W195" i="26"/>
  <c r="W199" i="26"/>
  <c r="W203" i="26"/>
  <c r="W207" i="26"/>
  <c r="W211" i="26"/>
  <c r="W215" i="26"/>
  <c r="W219" i="26"/>
  <c r="W223" i="26"/>
  <c r="W227" i="26"/>
  <c r="W231" i="26"/>
  <c r="W235" i="26"/>
  <c r="W239" i="26"/>
  <c r="W243" i="26"/>
  <c r="W247" i="26"/>
  <c r="W251" i="26"/>
  <c r="W255" i="26"/>
  <c r="W259" i="26"/>
  <c r="W263" i="26"/>
  <c r="W267" i="26"/>
  <c r="W271" i="26"/>
  <c r="W275" i="26"/>
  <c r="W279" i="26"/>
  <c r="W283" i="26"/>
  <c r="W287" i="26"/>
  <c r="W291" i="26"/>
  <c r="W295" i="26"/>
  <c r="W299" i="26"/>
  <c r="W303" i="26"/>
  <c r="W307" i="26"/>
  <c r="W311" i="26"/>
  <c r="W315" i="26"/>
  <c r="W319" i="26"/>
  <c r="W323" i="26"/>
  <c r="W327" i="26"/>
  <c r="W331" i="26"/>
  <c r="W335" i="26"/>
  <c r="W339" i="26"/>
  <c r="W343" i="26"/>
  <c r="W347" i="26"/>
  <c r="W351" i="26"/>
  <c r="W355" i="26"/>
  <c r="W359" i="26"/>
  <c r="W363" i="26"/>
  <c r="W367" i="26"/>
  <c r="W371" i="26"/>
  <c r="W375" i="26"/>
  <c r="W379" i="26"/>
  <c r="W383" i="26"/>
  <c r="W387" i="26"/>
  <c r="W391" i="26"/>
  <c r="W395" i="26"/>
  <c r="W399" i="26"/>
  <c r="W403" i="26"/>
  <c r="W407" i="26"/>
  <c r="W411" i="26"/>
  <c r="W415" i="26"/>
  <c r="W419" i="26"/>
  <c r="W423" i="26"/>
  <c r="W427" i="26"/>
  <c r="W431" i="26"/>
  <c r="W435" i="26"/>
  <c r="W439" i="26"/>
  <c r="W443" i="26"/>
  <c r="W447" i="26"/>
  <c r="W451" i="26"/>
  <c r="W455" i="26"/>
  <c r="W459" i="26"/>
  <c r="W463" i="26"/>
  <c r="W467" i="26"/>
  <c r="W471" i="26"/>
  <c r="W475" i="26"/>
  <c r="W479" i="26"/>
  <c r="W483" i="26"/>
  <c r="W487" i="26"/>
  <c r="W491" i="26"/>
  <c r="W495" i="26"/>
  <c r="W499" i="26"/>
  <c r="W503" i="26"/>
  <c r="W507" i="26"/>
  <c r="W511" i="26"/>
  <c r="W515" i="26"/>
  <c r="W519" i="26"/>
  <c r="W523" i="26"/>
  <c r="W527" i="26"/>
  <c r="W531" i="26"/>
  <c r="W535" i="26"/>
  <c r="W539" i="26"/>
  <c r="W543" i="26"/>
  <c r="W547" i="26"/>
  <c r="W551" i="26"/>
  <c r="W555" i="26"/>
  <c r="W559" i="26"/>
  <c r="W563" i="26"/>
  <c r="W567" i="26"/>
  <c r="W571" i="26"/>
  <c r="W575" i="26"/>
  <c r="W579" i="26"/>
  <c r="W583" i="26"/>
  <c r="W587" i="26"/>
  <c r="W591" i="26"/>
  <c r="W595" i="26"/>
  <c r="W599" i="26"/>
  <c r="W603" i="26"/>
  <c r="W5" i="26"/>
  <c r="W9" i="54"/>
  <c r="W13" i="54"/>
  <c r="W17" i="54"/>
  <c r="W21" i="54"/>
  <c r="W25" i="54"/>
  <c r="W29" i="54"/>
  <c r="W33" i="54"/>
  <c r="W37" i="54"/>
  <c r="W41" i="54"/>
  <c r="W45" i="54"/>
  <c r="W49" i="54"/>
  <c r="W53" i="54"/>
  <c r="W57" i="54"/>
  <c r="W61" i="54"/>
  <c r="W65" i="54"/>
  <c r="W69" i="54"/>
  <c r="W73" i="54"/>
  <c r="W77" i="54"/>
  <c r="W81" i="54"/>
  <c r="W85" i="54"/>
  <c r="W89" i="54"/>
  <c r="W93" i="54"/>
  <c r="W97" i="54"/>
  <c r="W101" i="54"/>
  <c r="W105" i="54"/>
  <c r="W109" i="54"/>
  <c r="W113" i="54"/>
  <c r="W117" i="54"/>
  <c r="W121" i="54"/>
  <c r="W125" i="54"/>
  <c r="W129" i="54"/>
  <c r="W133" i="54"/>
  <c r="W137" i="54"/>
  <c r="W141" i="54"/>
  <c r="W145" i="54"/>
  <c r="W149" i="54"/>
  <c r="W153" i="54"/>
  <c r="W157" i="54"/>
  <c r="W161" i="54"/>
  <c r="W165" i="54"/>
  <c r="W169" i="54"/>
  <c r="W173" i="54"/>
  <c r="W177" i="54"/>
  <c r="W181" i="54"/>
  <c r="W185" i="54"/>
  <c r="W189" i="54"/>
  <c r="W193" i="54"/>
  <c r="W197" i="54"/>
  <c r="W201" i="54"/>
  <c r="W205" i="54"/>
  <c r="W209" i="54"/>
  <c r="W213" i="54"/>
  <c r="W217" i="54"/>
  <c r="W221" i="54"/>
  <c r="W225" i="54"/>
  <c r="W229" i="54"/>
  <c r="W233" i="54"/>
  <c r="W237" i="54"/>
  <c r="W241" i="54"/>
  <c r="W245" i="54"/>
  <c r="W249" i="54"/>
  <c r="W253" i="54"/>
  <c r="W257" i="54"/>
  <c r="W261" i="54"/>
  <c r="W265" i="54"/>
  <c r="W269" i="54"/>
  <c r="W273" i="54"/>
  <c r="W277" i="54"/>
  <c r="W281" i="54"/>
  <c r="W285" i="54"/>
  <c r="W289" i="54"/>
  <c r="W293" i="54"/>
  <c r="W297" i="54"/>
  <c r="W301" i="54"/>
  <c r="W305" i="54"/>
  <c r="W309" i="54"/>
  <c r="W313" i="54"/>
  <c r="W317" i="54"/>
  <c r="W321" i="54"/>
  <c r="W325" i="54"/>
  <c r="W329" i="54"/>
  <c r="W333" i="54"/>
  <c r="W337" i="54"/>
  <c r="W341" i="54"/>
  <c r="W345" i="54"/>
  <c r="W349" i="54"/>
  <c r="W353" i="54"/>
  <c r="W357" i="54"/>
  <c r="W361" i="54"/>
  <c r="W365" i="54"/>
  <c r="W369" i="54"/>
  <c r="W373" i="54"/>
  <c r="W377" i="54"/>
  <c r="W381" i="54"/>
  <c r="W385" i="54"/>
  <c r="W389" i="54"/>
  <c r="W393" i="54"/>
  <c r="W397" i="54"/>
  <c r="W401" i="54"/>
  <c r="W405" i="54"/>
  <c r="W409" i="54"/>
  <c r="W413" i="54"/>
  <c r="W417" i="54"/>
  <c r="W421" i="54"/>
  <c r="W425" i="54"/>
  <c r="W429" i="54"/>
  <c r="W433" i="54"/>
  <c r="W437" i="54"/>
  <c r="W441" i="54"/>
  <c r="W445" i="54"/>
  <c r="W449" i="54"/>
  <c r="W453" i="54"/>
  <c r="W457" i="54"/>
  <c r="W461" i="54"/>
  <c r="W465" i="54"/>
  <c r="W469" i="54"/>
  <c r="W473" i="54"/>
  <c r="W477" i="54"/>
  <c r="W481" i="54"/>
  <c r="W485" i="54"/>
  <c r="W489" i="54"/>
  <c r="W493" i="54"/>
  <c r="W497" i="54"/>
  <c r="W501" i="54"/>
  <c r="W505" i="54"/>
  <c r="W509" i="54"/>
  <c r="W513" i="54"/>
  <c r="W517" i="54"/>
  <c r="W521" i="54"/>
  <c r="W525" i="54"/>
  <c r="W529" i="54"/>
  <c r="W533" i="54"/>
  <c r="W537" i="54"/>
  <c r="W541" i="54"/>
  <c r="W545" i="54"/>
  <c r="W549" i="54"/>
  <c r="W553" i="54"/>
  <c r="W557" i="54"/>
  <c r="W561" i="54"/>
  <c r="W565" i="54"/>
  <c r="W569" i="54"/>
  <c r="W573" i="54"/>
  <c r="W577" i="54"/>
  <c r="W581" i="54"/>
  <c r="W585" i="54"/>
  <c r="W589" i="54"/>
  <c r="W593" i="54"/>
  <c r="W597" i="54"/>
  <c r="W601" i="54"/>
  <c r="W605" i="54"/>
  <c r="W5" i="27"/>
  <c r="W8" i="26"/>
  <c r="W12" i="26"/>
  <c r="W16" i="26"/>
  <c r="W20" i="26"/>
  <c r="W24" i="26"/>
  <c r="W28" i="26"/>
  <c r="W32" i="26"/>
  <c r="W36" i="26"/>
  <c r="W40" i="26"/>
  <c r="W44" i="26"/>
  <c r="W48" i="26"/>
  <c r="W52" i="26"/>
  <c r="W56" i="26"/>
  <c r="W60" i="26"/>
  <c r="W64" i="26"/>
  <c r="W68" i="26"/>
  <c r="W72" i="26"/>
  <c r="W76" i="26"/>
  <c r="W80" i="26"/>
  <c r="W84" i="26"/>
  <c r="W88" i="26"/>
  <c r="W92" i="26"/>
  <c r="W96" i="26"/>
  <c r="W100" i="26"/>
  <c r="W104" i="26"/>
  <c r="W108" i="26"/>
  <c r="W112" i="26"/>
  <c r="W116" i="26"/>
  <c r="W120" i="26"/>
  <c r="W124" i="26"/>
  <c r="W128" i="26"/>
  <c r="W132" i="26"/>
  <c r="W136" i="26"/>
  <c r="W140" i="26"/>
  <c r="W144" i="26"/>
  <c r="W148" i="26"/>
  <c r="W152" i="26"/>
  <c r="W156" i="26"/>
  <c r="W160" i="26"/>
  <c r="W164" i="26"/>
  <c r="W168" i="26"/>
  <c r="W172" i="26"/>
  <c r="W176" i="26"/>
  <c r="W180" i="26"/>
  <c r="W184" i="26"/>
  <c r="W188" i="26"/>
  <c r="W192" i="26"/>
  <c r="W196" i="26"/>
  <c r="W200" i="26"/>
  <c r="W204" i="26"/>
  <c r="W208" i="26"/>
  <c r="W212" i="26"/>
  <c r="W216" i="26"/>
  <c r="W220" i="26"/>
  <c r="W224" i="26"/>
  <c r="W228" i="26"/>
  <c r="W232" i="26"/>
  <c r="W236" i="26"/>
  <c r="W240" i="26"/>
  <c r="W244" i="26"/>
  <c r="W248" i="26"/>
  <c r="W252" i="26"/>
  <c r="W256" i="26"/>
  <c r="W260" i="26"/>
  <c r="W264" i="26"/>
  <c r="W268" i="26"/>
  <c r="W272" i="26"/>
  <c r="W276" i="26"/>
  <c r="W280" i="26"/>
  <c r="W284" i="26"/>
  <c r="W288" i="26"/>
  <c r="W292" i="26"/>
  <c r="W296" i="26"/>
  <c r="W300" i="26"/>
  <c r="W304" i="26"/>
  <c r="W308" i="26"/>
  <c r="W312" i="26"/>
  <c r="W316" i="26"/>
  <c r="W320" i="26"/>
  <c r="W324" i="26"/>
  <c r="W328" i="26"/>
  <c r="W332" i="26"/>
  <c r="W336" i="26"/>
  <c r="W340" i="26"/>
  <c r="W344" i="26"/>
  <c r="W348" i="26"/>
  <c r="W352" i="26"/>
  <c r="W356" i="26"/>
  <c r="W360" i="26"/>
  <c r="W364" i="26"/>
  <c r="W368" i="26"/>
  <c r="W372" i="26"/>
  <c r="W376" i="26"/>
  <c r="W380" i="26"/>
  <c r="W384" i="26"/>
  <c r="W388" i="26"/>
  <c r="W392" i="26"/>
  <c r="W396" i="26"/>
  <c r="W400" i="26"/>
  <c r="W404" i="26"/>
  <c r="W408" i="26"/>
  <c r="W412" i="26"/>
  <c r="W416" i="26"/>
  <c r="W420" i="26"/>
  <c r="W424" i="26"/>
  <c r="W428" i="26"/>
  <c r="W432" i="26"/>
  <c r="W436" i="26"/>
  <c r="W440" i="26"/>
  <c r="W444" i="26"/>
  <c r="W448" i="26"/>
  <c r="W452" i="26"/>
  <c r="W456" i="26"/>
  <c r="W460" i="26"/>
  <c r="W464" i="26"/>
  <c r="W468" i="26"/>
  <c r="W472" i="26"/>
  <c r="W476" i="26"/>
  <c r="W480" i="26"/>
  <c r="W484" i="26"/>
  <c r="W488" i="26"/>
  <c r="W492" i="26"/>
  <c r="W496" i="26"/>
  <c r="W500" i="26"/>
  <c r="W504" i="26"/>
  <c r="W508" i="26"/>
  <c r="W512" i="26"/>
  <c r="W516" i="26"/>
  <c r="W520" i="26"/>
  <c r="W524" i="26"/>
  <c r="W528" i="26"/>
  <c r="W532" i="26"/>
  <c r="W536" i="26"/>
  <c r="W540" i="26"/>
  <c r="W544" i="26"/>
  <c r="W548" i="26"/>
  <c r="W552" i="26"/>
  <c r="W556" i="26"/>
  <c r="W560" i="26"/>
  <c r="W564" i="26"/>
  <c r="W568" i="26"/>
  <c r="W572" i="26"/>
  <c r="W576" i="26"/>
  <c r="W580" i="26"/>
  <c r="W584" i="26"/>
  <c r="W588" i="26"/>
  <c r="W592" i="26"/>
  <c r="W596" i="26"/>
  <c r="W600" i="26"/>
  <c r="W604" i="26"/>
  <c r="W6" i="54"/>
  <c r="W10" i="54"/>
  <c r="W14" i="54"/>
  <c r="W18" i="54"/>
  <c r="W22" i="54"/>
  <c r="W26" i="54"/>
  <c r="W30" i="54"/>
  <c r="W34" i="54"/>
  <c r="W38" i="54"/>
  <c r="W42" i="54"/>
  <c r="W46" i="54"/>
  <c r="W50" i="54"/>
  <c r="W54" i="54"/>
  <c r="W58" i="54"/>
  <c r="W62" i="54"/>
  <c r="W66" i="54"/>
  <c r="W70" i="54"/>
  <c r="W74" i="54"/>
  <c r="W78" i="54"/>
  <c r="W82" i="54"/>
  <c r="W86" i="54"/>
  <c r="W90" i="54"/>
  <c r="W94" i="54"/>
  <c r="W98" i="54"/>
  <c r="W102" i="54"/>
  <c r="W106" i="54"/>
  <c r="W110" i="54"/>
  <c r="W114" i="54"/>
  <c r="W118" i="54"/>
  <c r="W122" i="54"/>
  <c r="W126" i="54"/>
  <c r="W130" i="54"/>
  <c r="W134" i="54"/>
  <c r="W138" i="54"/>
  <c r="W142" i="54"/>
  <c r="W146" i="54"/>
  <c r="W150" i="54"/>
  <c r="W154" i="54"/>
  <c r="W158" i="54"/>
  <c r="W162" i="54"/>
  <c r="W166" i="54"/>
  <c r="W170" i="54"/>
  <c r="W174" i="54"/>
  <c r="W178" i="54"/>
  <c r="W182" i="54"/>
  <c r="W186" i="54"/>
  <c r="W190" i="54"/>
  <c r="W194" i="54"/>
  <c r="W198" i="54"/>
  <c r="W202" i="54"/>
  <c r="W206" i="54"/>
  <c r="W210" i="54"/>
  <c r="W214" i="54"/>
  <c r="W218" i="54"/>
  <c r="W222" i="54"/>
  <c r="W226" i="54"/>
  <c r="W230" i="54"/>
  <c r="W234" i="54"/>
  <c r="W238" i="54"/>
  <c r="W242" i="54"/>
  <c r="W246" i="54"/>
  <c r="W250" i="54"/>
  <c r="W254" i="54"/>
  <c r="W258" i="54"/>
  <c r="W262" i="54"/>
  <c r="W266" i="54"/>
  <c r="W270" i="54"/>
  <c r="W274" i="54"/>
  <c r="W278" i="54"/>
  <c r="W282" i="54"/>
  <c r="W286" i="54"/>
  <c r="W290" i="54"/>
  <c r="W294" i="54"/>
  <c r="W298" i="54"/>
  <c r="W302" i="54"/>
  <c r="W306" i="54"/>
  <c r="W310" i="54"/>
  <c r="W314" i="54"/>
  <c r="W318" i="54"/>
  <c r="W322" i="54"/>
  <c r="W326" i="54"/>
  <c r="W330" i="54"/>
  <c r="W334" i="54"/>
  <c r="W338" i="54"/>
  <c r="W342" i="54"/>
  <c r="W346" i="54"/>
  <c r="W350" i="54"/>
  <c r="W354" i="54"/>
  <c r="W358" i="54"/>
  <c r="W362" i="54"/>
  <c r="W366" i="54"/>
  <c r="W370" i="54"/>
  <c r="W374" i="54"/>
  <c r="W378" i="54"/>
  <c r="W382" i="54"/>
  <c r="W386" i="54"/>
  <c r="W390" i="54"/>
  <c r="W394" i="54"/>
  <c r="W398" i="54"/>
  <c r="W402" i="54"/>
  <c r="W406" i="54"/>
  <c r="W410" i="54"/>
  <c r="W414" i="54"/>
  <c r="W418" i="54"/>
  <c r="W422" i="54"/>
  <c r="W426" i="54"/>
  <c r="W430" i="54"/>
  <c r="W434" i="54"/>
  <c r="W438" i="54"/>
  <c r="W442" i="54"/>
  <c r="W446" i="54"/>
  <c r="W450" i="54"/>
  <c r="W454" i="54"/>
  <c r="W458" i="54"/>
  <c r="W462" i="54"/>
  <c r="W466" i="54"/>
  <c r="W470" i="54"/>
  <c r="W474" i="54"/>
  <c r="W478" i="54"/>
  <c r="W482" i="54"/>
  <c r="W486" i="54"/>
  <c r="W490" i="54"/>
  <c r="W494" i="54"/>
  <c r="W498" i="54"/>
  <c r="W502" i="54"/>
  <c r="W506" i="54"/>
  <c r="W510" i="54"/>
  <c r="W514" i="54"/>
  <c r="W518" i="54"/>
  <c r="W522" i="54"/>
  <c r="W526" i="54"/>
  <c r="W530" i="54"/>
  <c r="W534" i="54"/>
  <c r="W538" i="54"/>
  <c r="W542" i="54"/>
  <c r="W546" i="54"/>
  <c r="W550" i="54"/>
  <c r="W554" i="54"/>
  <c r="W558" i="54"/>
  <c r="W562" i="54"/>
  <c r="W566" i="54"/>
  <c r="W570" i="54"/>
  <c r="W574" i="54"/>
  <c r="W578" i="54"/>
  <c r="W582" i="54"/>
  <c r="W586" i="54"/>
  <c r="W590" i="54"/>
  <c r="W594" i="54"/>
  <c r="W598" i="54"/>
  <c r="W602" i="54"/>
  <c r="W5" i="5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19" i="24"/>
  <c r="W123" i="24"/>
  <c r="W127" i="24"/>
  <c r="W131" i="24"/>
  <c r="W135" i="24"/>
  <c r="W139" i="24"/>
  <c r="W143" i="24"/>
  <c r="W147" i="24"/>
  <c r="W151" i="24"/>
  <c r="W155" i="24"/>
  <c r="W159" i="24"/>
  <c r="W163" i="24"/>
  <c r="W167" i="24"/>
  <c r="W171" i="24"/>
  <c r="W175" i="24"/>
  <c r="W179" i="24"/>
  <c r="W183"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355" i="24"/>
  <c r="W359" i="24"/>
  <c r="W363" i="24"/>
  <c r="W367" i="24"/>
  <c r="W371" i="24"/>
  <c r="W375" i="24"/>
  <c r="W379" i="24"/>
  <c r="W383" i="24"/>
  <c r="W387" i="24"/>
  <c r="W391" i="24"/>
  <c r="W395" i="24"/>
  <c r="W399" i="24"/>
  <c r="W403" i="24"/>
  <c r="W407" i="24"/>
  <c r="W411" i="24"/>
  <c r="W415" i="24"/>
  <c r="W419" i="24"/>
  <c r="W423" i="24"/>
  <c r="W427" i="24"/>
  <c r="W431" i="24"/>
  <c r="W435" i="24"/>
  <c r="W439" i="24"/>
  <c r="W443" i="24"/>
  <c r="W447" i="24"/>
  <c r="W451" i="24"/>
  <c r="W455" i="24"/>
  <c r="W459" i="24"/>
  <c r="W463" i="24"/>
  <c r="W467" i="24"/>
  <c r="W471" i="24"/>
  <c r="W475" i="24"/>
  <c r="W479" i="24"/>
  <c r="W483" i="24"/>
  <c r="W487" i="24"/>
  <c r="W491" i="24"/>
  <c r="W495" i="24"/>
  <c r="W499" i="24"/>
  <c r="W503" i="24"/>
  <c r="W507" i="24"/>
  <c r="W511" i="24"/>
  <c r="W515" i="24"/>
  <c r="W519" i="24"/>
  <c r="W523" i="24"/>
  <c r="W527" i="24"/>
  <c r="W531" i="24"/>
  <c r="W535" i="24"/>
  <c r="W539" i="24"/>
  <c r="W543" i="24"/>
  <c r="W547" i="24"/>
  <c r="W551" i="24"/>
  <c r="W555" i="24"/>
  <c r="W559" i="24"/>
  <c r="W563" i="24"/>
  <c r="W567" i="24"/>
  <c r="W571" i="24"/>
  <c r="W575" i="24"/>
  <c r="W579" i="24"/>
  <c r="W583" i="24"/>
  <c r="W587" i="24"/>
  <c r="W591" i="24"/>
  <c r="W595" i="24"/>
  <c r="W599" i="24"/>
  <c r="W603"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120" i="24"/>
  <c r="W124" i="24"/>
  <c r="W128" i="24"/>
  <c r="W132" i="24"/>
  <c r="W136" i="24"/>
  <c r="W140" i="24"/>
  <c r="W144" i="24"/>
  <c r="W148" i="24"/>
  <c r="W152" i="24"/>
  <c r="W156" i="24"/>
  <c r="W160" i="24"/>
  <c r="W164" i="24"/>
  <c r="W168" i="24"/>
  <c r="W172" i="24"/>
  <c r="W176" i="24"/>
  <c r="W180" i="24"/>
  <c r="W184"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328" i="24"/>
  <c r="W332" i="24"/>
  <c r="W336" i="24"/>
  <c r="W340" i="24"/>
  <c r="W344" i="24"/>
  <c r="W348" i="24"/>
  <c r="W352"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520" i="24"/>
  <c r="W524" i="24"/>
  <c r="W528" i="24"/>
  <c r="W532" i="24"/>
  <c r="W536" i="24"/>
  <c r="W540" i="24"/>
  <c r="W544" i="24"/>
  <c r="W548" i="24"/>
  <c r="W552" i="24"/>
  <c r="W556" i="24"/>
  <c r="W560" i="24"/>
  <c r="W564" i="24"/>
  <c r="W568" i="24"/>
  <c r="W572" i="24"/>
  <c r="W576" i="24"/>
  <c r="W580" i="24"/>
  <c r="W584" i="24"/>
  <c r="W588" i="24"/>
  <c r="W592" i="24"/>
  <c r="W596" i="24"/>
  <c r="W600" i="24"/>
  <c r="W604" i="24"/>
  <c r="W9" i="24"/>
  <c r="W13" i="24"/>
  <c r="W17" i="24"/>
  <c r="W21" i="24"/>
  <c r="W25" i="24"/>
  <c r="W29" i="24"/>
  <c r="W33" i="24"/>
  <c r="W37" i="24"/>
  <c r="W41" i="24"/>
  <c r="W45" i="24"/>
  <c r="W49" i="24"/>
  <c r="W53" i="24"/>
  <c r="W57" i="24"/>
  <c r="W61" i="24"/>
  <c r="W65" i="24"/>
  <c r="W69" i="24"/>
  <c r="W73" i="24"/>
  <c r="W77" i="24"/>
  <c r="W81" i="24"/>
  <c r="W85" i="24"/>
  <c r="W89" i="24"/>
  <c r="W93" i="24"/>
  <c r="W97" i="24"/>
  <c r="W101" i="24"/>
  <c r="W105" i="24"/>
  <c r="W109" i="24"/>
  <c r="W113" i="24"/>
  <c r="W117" i="24"/>
  <c r="W121" i="24"/>
  <c r="W125" i="24"/>
  <c r="W129" i="24"/>
  <c r="W133" i="24"/>
  <c r="W137" i="24"/>
  <c r="W141" i="24"/>
  <c r="W145" i="24"/>
  <c r="W149" i="24"/>
  <c r="W153" i="24"/>
  <c r="W157" i="24"/>
  <c r="W161" i="24"/>
  <c r="W165" i="24"/>
  <c r="W169" i="24"/>
  <c r="W173" i="24"/>
  <c r="W177"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57" i="24"/>
  <c r="W361" i="24"/>
  <c r="W365" i="24"/>
  <c r="W369" i="24"/>
  <c r="W373" i="24"/>
  <c r="W377" i="24"/>
  <c r="W381" i="24"/>
  <c r="W385" i="24"/>
  <c r="W389" i="24"/>
  <c r="W393" i="24"/>
  <c r="W397" i="24"/>
  <c r="W401" i="24"/>
  <c r="W405" i="24"/>
  <c r="W409" i="24"/>
  <c r="W413" i="24"/>
  <c r="W417" i="24"/>
  <c r="W421" i="24"/>
  <c r="W425" i="24"/>
  <c r="W429" i="24"/>
  <c r="W433" i="24"/>
  <c r="W437" i="24"/>
  <c r="W441" i="24"/>
  <c r="W445" i="24"/>
  <c r="W449" i="24"/>
  <c r="W453" i="24"/>
  <c r="W457" i="24"/>
  <c r="W461" i="24"/>
  <c r="W465" i="24"/>
  <c r="W469" i="24"/>
  <c r="W473" i="24"/>
  <c r="W477" i="24"/>
  <c r="W481" i="24"/>
  <c r="W485" i="24"/>
  <c r="W489" i="24"/>
  <c r="W493" i="24"/>
  <c r="W497" i="24"/>
  <c r="W501" i="24"/>
  <c r="W505" i="24"/>
  <c r="W509" i="24"/>
  <c r="W513" i="24"/>
  <c r="W517" i="24"/>
  <c r="W521" i="24"/>
  <c r="W525" i="24"/>
  <c r="W529" i="24"/>
  <c r="W533" i="24"/>
  <c r="W537" i="24"/>
  <c r="W541" i="24"/>
  <c r="W545" i="24"/>
  <c r="W549" i="24"/>
  <c r="W553" i="24"/>
  <c r="W557" i="24"/>
  <c r="W561" i="24"/>
  <c r="W565" i="24"/>
  <c r="W569" i="24"/>
  <c r="W573" i="24"/>
  <c r="W577" i="24"/>
  <c r="W581" i="24"/>
  <c r="W585" i="24"/>
  <c r="W589" i="24"/>
  <c r="W593" i="24"/>
  <c r="W597" i="24"/>
  <c r="W601" i="24"/>
  <c r="W605" i="24"/>
  <c r="W5" i="24"/>
  <c r="W6" i="24"/>
  <c r="W10" i="24"/>
  <c r="W14" i="24"/>
  <c r="W18" i="24"/>
  <c r="W22" i="24"/>
  <c r="W26" i="24"/>
  <c r="W30" i="24"/>
  <c r="W34" i="24"/>
  <c r="W38" i="24"/>
  <c r="W42" i="24"/>
  <c r="W46" i="24"/>
  <c r="W50" i="24"/>
  <c r="W54" i="24"/>
  <c r="W58" i="24"/>
  <c r="W62" i="24"/>
  <c r="W66" i="24"/>
  <c r="W70" i="24"/>
  <c r="W74" i="24"/>
  <c r="W78" i="24"/>
  <c r="W82" i="24"/>
  <c r="W86" i="24"/>
  <c r="W90" i="24"/>
  <c r="W94" i="24"/>
  <c r="W98" i="24"/>
  <c r="W102" i="24"/>
  <c r="W106" i="24"/>
  <c r="W110" i="24"/>
  <c r="W114" i="24"/>
  <c r="W118" i="24"/>
  <c r="W122" i="24"/>
  <c r="W126" i="24"/>
  <c r="W130" i="24"/>
  <c r="W134" i="24"/>
  <c r="W138" i="24"/>
  <c r="W142" i="24"/>
  <c r="W146" i="24"/>
  <c r="W150" i="24"/>
  <c r="W154" i="24"/>
  <c r="W158" i="24"/>
  <c r="W162" i="24"/>
  <c r="W166" i="24"/>
  <c r="W170" i="24"/>
  <c r="W174" i="24"/>
  <c r="W178" i="24"/>
  <c r="W182" i="24"/>
  <c r="W186" i="24"/>
  <c r="W190" i="24"/>
  <c r="W194" i="24"/>
  <c r="W198" i="24"/>
  <c r="W202" i="24"/>
  <c r="W206" i="24"/>
  <c r="W210" i="24"/>
  <c r="W214" i="24"/>
  <c r="W218" i="24"/>
  <c r="W222" i="24"/>
  <c r="W226" i="24"/>
  <c r="W230" i="24"/>
  <c r="W234" i="24"/>
  <c r="W238" i="24"/>
  <c r="W242" i="24"/>
  <c r="W246" i="24"/>
  <c r="W250" i="24"/>
  <c r="W254" i="24"/>
  <c r="W258" i="24"/>
  <c r="W262" i="24"/>
  <c r="W266" i="24"/>
  <c r="W270" i="24"/>
  <c r="W274" i="24"/>
  <c r="W278" i="24"/>
  <c r="W282" i="24"/>
  <c r="W286" i="24"/>
  <c r="W290" i="24"/>
  <c r="W294" i="24"/>
  <c r="W298" i="24"/>
  <c r="W302" i="24"/>
  <c r="W306" i="24"/>
  <c r="W310" i="24"/>
  <c r="W314" i="24"/>
  <c r="W318" i="24"/>
  <c r="W322" i="24"/>
  <c r="W326" i="24"/>
  <c r="W330" i="24"/>
  <c r="W334" i="24"/>
  <c r="W338" i="24"/>
  <c r="W342" i="24"/>
  <c r="W346" i="24"/>
  <c r="W350"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522" i="24"/>
  <c r="W526" i="24"/>
  <c r="W530" i="24"/>
  <c r="W534" i="24"/>
  <c r="W538" i="24"/>
  <c r="W542" i="24"/>
  <c r="W546" i="24"/>
  <c r="W550" i="24"/>
  <c r="W554" i="24"/>
  <c r="W558" i="24"/>
  <c r="W562" i="24"/>
  <c r="W566" i="24"/>
  <c r="W570" i="24"/>
  <c r="W574" i="24"/>
  <c r="W578" i="24"/>
  <c r="W582" i="24"/>
  <c r="W586" i="24"/>
  <c r="W590" i="24"/>
  <c r="W594" i="24"/>
  <c r="W598" i="24"/>
  <c r="W602" i="24"/>
  <c r="P26" i="55"/>
  <c r="P25" i="55"/>
  <c r="P24" i="55"/>
  <c r="P23" i="55"/>
  <c r="P22" i="55"/>
  <c r="P21" i="55"/>
  <c r="P19" i="55"/>
  <c r="P18" i="55"/>
  <c r="P17" i="55"/>
  <c r="P16" i="55"/>
  <c r="Q7" i="55"/>
  <c r="P26" i="54"/>
  <c r="P25" i="54"/>
  <c r="P24" i="54"/>
  <c r="P23" i="54"/>
  <c r="P22" i="54"/>
  <c r="P21" i="54"/>
  <c r="P19" i="54"/>
  <c r="P18" i="54"/>
  <c r="P17" i="54"/>
  <c r="P16" i="54"/>
  <c r="Q9" i="54"/>
  <c r="Q7" i="54"/>
  <c r="S6" i="33" l="1"/>
  <c r="V6" i="33" s="1"/>
  <c r="U6" i="33"/>
  <c r="T5" i="31"/>
  <c r="U5" i="31"/>
  <c r="T5" i="30"/>
  <c r="U7" i="54"/>
  <c r="T7" i="54"/>
  <c r="T5" i="13"/>
  <c r="T5" i="32"/>
  <c r="S5" i="32"/>
  <c r="V5" i="32" s="1"/>
  <c r="U8" i="24"/>
  <c r="T8" i="24"/>
  <c r="V8" i="24" s="1"/>
  <c r="V5" i="31"/>
  <c r="AM7" i="41" s="1"/>
  <c r="V7" i="54"/>
  <c r="V5" i="30"/>
  <c r="AL7" i="41" s="1"/>
  <c r="T598" i="24"/>
  <c r="U598" i="24"/>
  <c r="S598" i="24"/>
  <c r="T582" i="24"/>
  <c r="U582" i="24"/>
  <c r="S582" i="24"/>
  <c r="T566" i="24"/>
  <c r="U566" i="24"/>
  <c r="S566" i="24"/>
  <c r="T550" i="24"/>
  <c r="U550" i="24"/>
  <c r="S550" i="24"/>
  <c r="T534" i="24"/>
  <c r="U534" i="24"/>
  <c r="S534" i="24"/>
  <c r="T518" i="24"/>
  <c r="U518" i="24"/>
  <c r="S518" i="24"/>
  <c r="T502" i="24"/>
  <c r="U502" i="24"/>
  <c r="S502" i="24"/>
  <c r="T486" i="24"/>
  <c r="U486" i="24"/>
  <c r="S486" i="24"/>
  <c r="T470" i="24"/>
  <c r="U470" i="24"/>
  <c r="S470" i="24"/>
  <c r="T454" i="24"/>
  <c r="U454" i="24"/>
  <c r="S454" i="24"/>
  <c r="T438" i="24"/>
  <c r="U438" i="24"/>
  <c r="S438" i="24"/>
  <c r="T422" i="24"/>
  <c r="U422" i="24"/>
  <c r="S422" i="24"/>
  <c r="T406" i="24"/>
  <c r="U406" i="24"/>
  <c r="S406" i="24"/>
  <c r="T390" i="24"/>
  <c r="U390" i="24"/>
  <c r="S390" i="24"/>
  <c r="T374" i="24"/>
  <c r="U374" i="24"/>
  <c r="S374" i="24"/>
  <c r="T358" i="24"/>
  <c r="U358" i="24"/>
  <c r="S358" i="24"/>
  <c r="T342" i="24"/>
  <c r="U342" i="24"/>
  <c r="S342" i="24"/>
  <c r="T326" i="24"/>
  <c r="U326" i="24"/>
  <c r="S326" i="24"/>
  <c r="T310" i="24"/>
  <c r="U310" i="24"/>
  <c r="S310" i="24"/>
  <c r="T294" i="24"/>
  <c r="U294" i="24"/>
  <c r="S294" i="24"/>
  <c r="T278" i="24"/>
  <c r="U278" i="24"/>
  <c r="S278" i="24"/>
  <c r="T262" i="24"/>
  <c r="U262" i="24"/>
  <c r="S262" i="24"/>
  <c r="T246" i="24"/>
  <c r="U246" i="24"/>
  <c r="S246" i="24"/>
  <c r="U230" i="24"/>
  <c r="S230" i="24"/>
  <c r="T230" i="24"/>
  <c r="U214" i="24"/>
  <c r="S214" i="24"/>
  <c r="T214" i="24"/>
  <c r="U198" i="24"/>
  <c r="S198" i="24"/>
  <c r="T198" i="24"/>
  <c r="U182" i="24"/>
  <c r="S182" i="24"/>
  <c r="T182" i="24"/>
  <c r="U166" i="24"/>
  <c r="S166" i="24"/>
  <c r="T166" i="24"/>
  <c r="U150" i="24"/>
  <c r="S150" i="24"/>
  <c r="T150" i="24"/>
  <c r="U134" i="24"/>
  <c r="S134" i="24"/>
  <c r="T134" i="24"/>
  <c r="U118" i="24"/>
  <c r="S118" i="24"/>
  <c r="T118" i="24"/>
  <c r="U102" i="24"/>
  <c r="S102" i="24"/>
  <c r="T102" i="24"/>
  <c r="U86" i="24"/>
  <c r="S86" i="24"/>
  <c r="T86" i="24"/>
  <c r="U70" i="24"/>
  <c r="S70" i="24"/>
  <c r="T70" i="24"/>
  <c r="U54" i="24"/>
  <c r="S54" i="24"/>
  <c r="T54" i="24"/>
  <c r="U38" i="24"/>
  <c r="S38" i="24"/>
  <c r="T38" i="24"/>
  <c r="U22" i="24"/>
  <c r="S22" i="24"/>
  <c r="V22" i="24" s="1"/>
  <c r="T22" i="24"/>
  <c r="S6" i="24"/>
  <c r="V6" i="24" s="1"/>
  <c r="U6" i="24"/>
  <c r="T6" i="24"/>
  <c r="U597" i="24"/>
  <c r="S597" i="24"/>
  <c r="T597" i="24"/>
  <c r="U581" i="24"/>
  <c r="S581" i="24"/>
  <c r="T581" i="24"/>
  <c r="U565" i="24"/>
  <c r="S565" i="24"/>
  <c r="T565" i="24"/>
  <c r="U549" i="24"/>
  <c r="S549" i="24"/>
  <c r="T549" i="24"/>
  <c r="U533" i="24"/>
  <c r="S533" i="24"/>
  <c r="T533" i="24"/>
  <c r="U517" i="24"/>
  <c r="S517" i="24"/>
  <c r="T517" i="24"/>
  <c r="U501" i="24"/>
  <c r="S501" i="24"/>
  <c r="T501" i="24"/>
  <c r="U485" i="24"/>
  <c r="S485" i="24"/>
  <c r="T485" i="24"/>
  <c r="U469" i="24"/>
  <c r="S469" i="24"/>
  <c r="T469" i="24"/>
  <c r="U453" i="24"/>
  <c r="S453" i="24"/>
  <c r="T453" i="24"/>
  <c r="U437" i="24"/>
  <c r="S437" i="24"/>
  <c r="T437" i="24"/>
  <c r="U421" i="24"/>
  <c r="S421" i="24"/>
  <c r="T421" i="24"/>
  <c r="U405" i="24"/>
  <c r="S405" i="24"/>
  <c r="T405" i="24"/>
  <c r="U389" i="24"/>
  <c r="S389" i="24"/>
  <c r="T389" i="24"/>
  <c r="U373" i="24"/>
  <c r="S373" i="24"/>
  <c r="T373" i="24"/>
  <c r="U357" i="24"/>
  <c r="S357" i="24"/>
  <c r="T357" i="24"/>
  <c r="U341" i="24"/>
  <c r="S341" i="24"/>
  <c r="T341" i="24"/>
  <c r="U325" i="24"/>
  <c r="S325" i="24"/>
  <c r="T325" i="24"/>
  <c r="U309" i="24"/>
  <c r="S309" i="24"/>
  <c r="T309" i="24"/>
  <c r="U293" i="24"/>
  <c r="S293" i="24"/>
  <c r="T293" i="24"/>
  <c r="U277" i="24"/>
  <c r="S277" i="24"/>
  <c r="T277" i="24"/>
  <c r="U261" i="24"/>
  <c r="S261" i="24"/>
  <c r="T261" i="24"/>
  <c r="U245" i="24"/>
  <c r="S245" i="24"/>
  <c r="T245" i="24"/>
  <c r="S229" i="24"/>
  <c r="U229" i="24"/>
  <c r="T229" i="24"/>
  <c r="S213" i="24"/>
  <c r="U213" i="24"/>
  <c r="T213" i="24"/>
  <c r="S197" i="24"/>
  <c r="U197" i="24"/>
  <c r="T197" i="24"/>
  <c r="S181" i="24"/>
  <c r="U181" i="24"/>
  <c r="T181" i="24"/>
  <c r="S165" i="24"/>
  <c r="U165" i="24"/>
  <c r="T165" i="24"/>
  <c r="S149" i="24"/>
  <c r="U149" i="24"/>
  <c r="T149" i="24"/>
  <c r="S133" i="24"/>
  <c r="U133" i="24"/>
  <c r="T133" i="24"/>
  <c r="S117" i="24"/>
  <c r="U117" i="24"/>
  <c r="T117" i="24"/>
  <c r="S101" i="24"/>
  <c r="U101" i="24"/>
  <c r="T101" i="24"/>
  <c r="S85" i="24"/>
  <c r="U85" i="24"/>
  <c r="T85" i="24"/>
  <c r="S69" i="24"/>
  <c r="U69" i="24"/>
  <c r="T69" i="24"/>
  <c r="S53" i="24"/>
  <c r="U53" i="24"/>
  <c r="T53" i="24"/>
  <c r="S37" i="24"/>
  <c r="U37" i="24"/>
  <c r="T37" i="24"/>
  <c r="S21" i="24"/>
  <c r="U21" i="24"/>
  <c r="T21" i="24"/>
  <c r="S604" i="24"/>
  <c r="U604" i="24"/>
  <c r="T604" i="24"/>
  <c r="S588" i="24"/>
  <c r="U588" i="24"/>
  <c r="T588" i="24"/>
  <c r="S572" i="24"/>
  <c r="U572" i="24"/>
  <c r="T572" i="24"/>
  <c r="S556" i="24"/>
  <c r="U556" i="24"/>
  <c r="T556" i="24"/>
  <c r="S540" i="24"/>
  <c r="U540" i="24"/>
  <c r="T540" i="24"/>
  <c r="S524" i="24"/>
  <c r="U524" i="24"/>
  <c r="T524" i="24"/>
  <c r="S508" i="24"/>
  <c r="U508" i="24"/>
  <c r="T508" i="24"/>
  <c r="S492" i="24"/>
  <c r="U492" i="24"/>
  <c r="T492" i="24"/>
  <c r="S476" i="24"/>
  <c r="U476" i="24"/>
  <c r="T476" i="24"/>
  <c r="S460" i="24"/>
  <c r="U460" i="24"/>
  <c r="T460" i="24"/>
  <c r="S444" i="24"/>
  <c r="U444" i="24"/>
  <c r="T444" i="24"/>
  <c r="S428" i="24"/>
  <c r="U428" i="24"/>
  <c r="T428" i="24"/>
  <c r="S412" i="24"/>
  <c r="U412" i="24"/>
  <c r="T412" i="24"/>
  <c r="S396" i="24"/>
  <c r="U396" i="24"/>
  <c r="T396" i="24"/>
  <c r="S380" i="24"/>
  <c r="U380" i="24"/>
  <c r="T380" i="24"/>
  <c r="S364" i="24"/>
  <c r="U364" i="24"/>
  <c r="T364" i="24"/>
  <c r="S348" i="24"/>
  <c r="U348" i="24"/>
  <c r="T348" i="24"/>
  <c r="S332" i="24"/>
  <c r="U332" i="24"/>
  <c r="T332" i="24"/>
  <c r="S316" i="24"/>
  <c r="U316" i="24"/>
  <c r="T316" i="24"/>
  <c r="S300" i="24"/>
  <c r="U300" i="24"/>
  <c r="T300" i="24"/>
  <c r="S284" i="24"/>
  <c r="U284" i="24"/>
  <c r="T284" i="24"/>
  <c r="S268" i="24"/>
  <c r="U268" i="24"/>
  <c r="T268" i="24"/>
  <c r="S252" i="24"/>
  <c r="U252" i="24"/>
  <c r="T252" i="24"/>
  <c r="T236" i="24"/>
  <c r="S236" i="24"/>
  <c r="U236" i="24"/>
  <c r="T220" i="24"/>
  <c r="S220" i="24"/>
  <c r="U220" i="24"/>
  <c r="T204" i="24"/>
  <c r="S204" i="24"/>
  <c r="U204" i="24"/>
  <c r="T188" i="24"/>
  <c r="S188" i="24"/>
  <c r="U188" i="24"/>
  <c r="T172" i="24"/>
  <c r="S172" i="24"/>
  <c r="U172" i="24"/>
  <c r="T156" i="24"/>
  <c r="S156" i="24"/>
  <c r="U156" i="24"/>
  <c r="T140" i="24"/>
  <c r="S140" i="24"/>
  <c r="U140" i="24"/>
  <c r="T124" i="24"/>
  <c r="S124" i="24"/>
  <c r="U124" i="24"/>
  <c r="T108" i="24"/>
  <c r="S108" i="24"/>
  <c r="U108" i="24"/>
  <c r="T92" i="24"/>
  <c r="S92" i="24"/>
  <c r="U92" i="24"/>
  <c r="T76" i="24"/>
  <c r="S76" i="24"/>
  <c r="U76" i="24"/>
  <c r="T60" i="24"/>
  <c r="S60" i="24"/>
  <c r="U60" i="24"/>
  <c r="T44" i="24"/>
  <c r="S44" i="24"/>
  <c r="U44" i="24"/>
  <c r="T28" i="24"/>
  <c r="S28" i="24"/>
  <c r="V28" i="24" s="1"/>
  <c r="U28" i="24"/>
  <c r="T12" i="24"/>
  <c r="S12" i="24"/>
  <c r="U12" i="24"/>
  <c r="T595" i="24"/>
  <c r="U595" i="24"/>
  <c r="S595" i="24"/>
  <c r="T579" i="24"/>
  <c r="U579" i="24"/>
  <c r="S579" i="24"/>
  <c r="T563" i="24"/>
  <c r="U563" i="24"/>
  <c r="S563" i="24"/>
  <c r="T547" i="24"/>
  <c r="U547" i="24"/>
  <c r="S547" i="24"/>
  <c r="T531" i="24"/>
  <c r="U531" i="24"/>
  <c r="S531" i="24"/>
  <c r="T515" i="24"/>
  <c r="U515" i="24"/>
  <c r="S515" i="24"/>
  <c r="T499" i="24"/>
  <c r="U499" i="24"/>
  <c r="S499" i="24"/>
  <c r="T483" i="24"/>
  <c r="U483" i="24"/>
  <c r="S483" i="24"/>
  <c r="T467" i="24"/>
  <c r="U467" i="24"/>
  <c r="S467" i="24"/>
  <c r="T451" i="24"/>
  <c r="U451" i="24"/>
  <c r="S451" i="24"/>
  <c r="T435" i="24"/>
  <c r="U435" i="24"/>
  <c r="S435" i="24"/>
  <c r="T419" i="24"/>
  <c r="U419" i="24"/>
  <c r="S419" i="24"/>
  <c r="T403" i="24"/>
  <c r="U403" i="24"/>
  <c r="S403" i="24"/>
  <c r="T387" i="24"/>
  <c r="U387" i="24"/>
  <c r="S387" i="24"/>
  <c r="T371" i="24"/>
  <c r="U371" i="24"/>
  <c r="S371" i="24"/>
  <c r="T355" i="24"/>
  <c r="U355" i="24"/>
  <c r="S355" i="24"/>
  <c r="T339" i="24"/>
  <c r="U339" i="24"/>
  <c r="S339" i="24"/>
  <c r="T323" i="24"/>
  <c r="U323" i="24"/>
  <c r="S323" i="24"/>
  <c r="T307" i="24"/>
  <c r="U307" i="24"/>
  <c r="S307" i="24"/>
  <c r="T291" i="24"/>
  <c r="U291" i="24"/>
  <c r="S291" i="24"/>
  <c r="T275" i="24"/>
  <c r="U275" i="24"/>
  <c r="S275" i="24"/>
  <c r="T259" i="24"/>
  <c r="U259" i="24"/>
  <c r="S259" i="24"/>
  <c r="T243" i="24"/>
  <c r="U243" i="24"/>
  <c r="S243" i="24"/>
  <c r="T227" i="24"/>
  <c r="U227" i="24"/>
  <c r="S227" i="24"/>
  <c r="T211" i="24"/>
  <c r="U211" i="24"/>
  <c r="S211" i="24"/>
  <c r="T195" i="24"/>
  <c r="U195" i="24"/>
  <c r="S195" i="24"/>
  <c r="T179" i="24"/>
  <c r="U179" i="24"/>
  <c r="S179" i="24"/>
  <c r="T163" i="24"/>
  <c r="U163" i="24"/>
  <c r="S163" i="24"/>
  <c r="T147" i="24"/>
  <c r="U147" i="24"/>
  <c r="S147" i="24"/>
  <c r="T131" i="24"/>
  <c r="U131" i="24"/>
  <c r="S131" i="24"/>
  <c r="T115" i="24"/>
  <c r="U115" i="24"/>
  <c r="S115" i="24"/>
  <c r="T99" i="24"/>
  <c r="U99" i="24"/>
  <c r="S99" i="24"/>
  <c r="T83" i="24"/>
  <c r="U83" i="24"/>
  <c r="S83" i="24"/>
  <c r="T67" i="24"/>
  <c r="U67" i="24"/>
  <c r="S67" i="24"/>
  <c r="T51" i="24"/>
  <c r="U51" i="24"/>
  <c r="S51" i="24"/>
  <c r="T35" i="24"/>
  <c r="U35" i="24"/>
  <c r="S35" i="24"/>
  <c r="V35" i="24" s="1"/>
  <c r="T19" i="24"/>
  <c r="U19" i="24"/>
  <c r="S19" i="24"/>
  <c r="V19" i="24" s="1"/>
  <c r="U5" i="54"/>
  <c r="T5" i="54"/>
  <c r="S5" i="54"/>
  <c r="U590" i="54"/>
  <c r="T590" i="54"/>
  <c r="S590" i="54"/>
  <c r="U574" i="54"/>
  <c r="T574" i="54"/>
  <c r="S574" i="54"/>
  <c r="U558" i="54"/>
  <c r="T558" i="54"/>
  <c r="S558" i="54"/>
  <c r="U542" i="54"/>
  <c r="T542" i="54"/>
  <c r="S542" i="54"/>
  <c r="U526" i="54"/>
  <c r="T526" i="54"/>
  <c r="S526" i="54"/>
  <c r="U510" i="54"/>
  <c r="T510" i="54"/>
  <c r="S510" i="54"/>
  <c r="U494" i="54"/>
  <c r="T494" i="54"/>
  <c r="S494" i="54"/>
  <c r="U478" i="54"/>
  <c r="T478" i="54"/>
  <c r="S478" i="54"/>
  <c r="U462" i="54"/>
  <c r="T462" i="54"/>
  <c r="S462" i="54"/>
  <c r="U446" i="54"/>
  <c r="T446" i="54"/>
  <c r="S446" i="54"/>
  <c r="U430" i="54"/>
  <c r="T430" i="54"/>
  <c r="S430" i="54"/>
  <c r="U414" i="54"/>
  <c r="T414" i="54"/>
  <c r="S414" i="54"/>
  <c r="U398" i="54"/>
  <c r="T398" i="54"/>
  <c r="S398" i="54"/>
  <c r="U382" i="54"/>
  <c r="T382" i="54"/>
  <c r="S382" i="54"/>
  <c r="U366" i="54"/>
  <c r="T366" i="54"/>
  <c r="S366" i="54"/>
  <c r="U350" i="54"/>
  <c r="T350" i="54"/>
  <c r="S350" i="54"/>
  <c r="U334" i="54"/>
  <c r="T334" i="54"/>
  <c r="S334" i="54"/>
  <c r="U318" i="54"/>
  <c r="T318" i="54"/>
  <c r="S318" i="54"/>
  <c r="U302" i="54"/>
  <c r="T302" i="54"/>
  <c r="S302" i="54"/>
  <c r="U286" i="54"/>
  <c r="T286" i="54"/>
  <c r="S286" i="54"/>
  <c r="U270" i="54"/>
  <c r="T270" i="54"/>
  <c r="S270" i="54"/>
  <c r="U254" i="54"/>
  <c r="T254" i="54"/>
  <c r="S254" i="54"/>
  <c r="U238" i="54"/>
  <c r="T238" i="54"/>
  <c r="S238" i="54"/>
  <c r="U222" i="54"/>
  <c r="T222" i="54"/>
  <c r="S222" i="54"/>
  <c r="U206" i="54"/>
  <c r="T206" i="54"/>
  <c r="S206" i="54"/>
  <c r="U190" i="54"/>
  <c r="T190" i="54"/>
  <c r="S190" i="54"/>
  <c r="U174" i="54"/>
  <c r="T174" i="54"/>
  <c r="S174" i="54"/>
  <c r="U158" i="54"/>
  <c r="T158" i="54"/>
  <c r="S158" i="54"/>
  <c r="U142" i="54"/>
  <c r="T142" i="54"/>
  <c r="S142" i="54"/>
  <c r="U126" i="54"/>
  <c r="T126" i="54"/>
  <c r="S126" i="54"/>
  <c r="U110" i="54"/>
  <c r="T110" i="54"/>
  <c r="S110" i="54"/>
  <c r="U94" i="54"/>
  <c r="T94" i="54"/>
  <c r="S94" i="54"/>
  <c r="U78" i="54"/>
  <c r="T78" i="54"/>
  <c r="S78" i="54"/>
  <c r="U62" i="54"/>
  <c r="T62" i="54"/>
  <c r="S62" i="54"/>
  <c r="U46" i="54"/>
  <c r="T46" i="54"/>
  <c r="S46" i="54"/>
  <c r="V46" i="54" s="1"/>
  <c r="U30" i="54"/>
  <c r="T30" i="54"/>
  <c r="S30" i="54"/>
  <c r="V30" i="54" s="1"/>
  <c r="U14" i="54"/>
  <c r="T14" i="54"/>
  <c r="S14" i="54"/>
  <c r="S600" i="26"/>
  <c r="T600" i="26"/>
  <c r="U600" i="26"/>
  <c r="S584" i="26"/>
  <c r="U584" i="26"/>
  <c r="T584" i="26"/>
  <c r="S568" i="26"/>
  <c r="T568" i="26"/>
  <c r="U568" i="26"/>
  <c r="U552" i="26"/>
  <c r="S552" i="26"/>
  <c r="T552" i="26"/>
  <c r="U536" i="26"/>
  <c r="T536" i="26"/>
  <c r="S536" i="26"/>
  <c r="U520" i="26"/>
  <c r="T520" i="26"/>
  <c r="S520" i="26"/>
  <c r="U504" i="26"/>
  <c r="T504" i="26"/>
  <c r="S504" i="26"/>
  <c r="U488" i="26"/>
  <c r="T488" i="26"/>
  <c r="S488" i="26"/>
  <c r="U472" i="26"/>
  <c r="T472" i="26"/>
  <c r="S472" i="26"/>
  <c r="U456" i="26"/>
  <c r="T456" i="26"/>
  <c r="S456" i="26"/>
  <c r="U440" i="26"/>
  <c r="T440" i="26"/>
  <c r="S440" i="26"/>
  <c r="U424" i="26"/>
  <c r="T424" i="26"/>
  <c r="S424" i="26"/>
  <c r="U408" i="26"/>
  <c r="T408" i="26"/>
  <c r="S408" i="26"/>
  <c r="U392" i="26"/>
  <c r="T392" i="26"/>
  <c r="S392" i="26"/>
  <c r="U376" i="26"/>
  <c r="T376" i="26"/>
  <c r="S376" i="26"/>
  <c r="T360" i="26"/>
  <c r="U360" i="26"/>
  <c r="S360" i="26"/>
  <c r="U344" i="26"/>
  <c r="T344" i="26"/>
  <c r="S344" i="26"/>
  <c r="T328" i="26"/>
  <c r="U328" i="26"/>
  <c r="S328" i="26"/>
  <c r="U312" i="26"/>
  <c r="T312" i="26"/>
  <c r="S312" i="26"/>
  <c r="T296" i="26"/>
  <c r="U296" i="26"/>
  <c r="S296" i="26"/>
  <c r="U280" i="26"/>
  <c r="T280" i="26"/>
  <c r="S280" i="26"/>
  <c r="T264" i="26"/>
  <c r="U264" i="26"/>
  <c r="S264" i="26"/>
  <c r="U248" i="26"/>
  <c r="T248" i="26"/>
  <c r="S248" i="26"/>
  <c r="T232" i="26"/>
  <c r="U232" i="26"/>
  <c r="S232" i="26"/>
  <c r="U216" i="26"/>
  <c r="T216" i="26"/>
  <c r="S216" i="26"/>
  <c r="T200" i="26"/>
  <c r="U200" i="26"/>
  <c r="S200" i="26"/>
  <c r="U184" i="26"/>
  <c r="T184" i="26"/>
  <c r="S184" i="26"/>
  <c r="T168" i="26"/>
  <c r="U168" i="26"/>
  <c r="S168" i="26"/>
  <c r="U152" i="26"/>
  <c r="T152" i="26"/>
  <c r="S152" i="26"/>
  <c r="T136" i="26"/>
  <c r="U136" i="26"/>
  <c r="S136" i="26"/>
  <c r="T120" i="26"/>
  <c r="U120" i="26"/>
  <c r="S120" i="26"/>
  <c r="T104" i="26"/>
  <c r="U104" i="26"/>
  <c r="S104" i="26"/>
  <c r="T88" i="26"/>
  <c r="U88" i="26"/>
  <c r="S88" i="26"/>
  <c r="T72" i="26"/>
  <c r="U72" i="26"/>
  <c r="S72" i="26"/>
  <c r="T56" i="26"/>
  <c r="U56" i="26"/>
  <c r="S56" i="26"/>
  <c r="T40" i="26"/>
  <c r="U40" i="26"/>
  <c r="S40" i="26"/>
  <c r="V40" i="26" s="1"/>
  <c r="T24" i="26"/>
  <c r="U24" i="26"/>
  <c r="S24" i="26"/>
  <c r="V24" i="26" s="1"/>
  <c r="T8" i="26"/>
  <c r="U8" i="26"/>
  <c r="S8" i="26"/>
  <c r="V8" i="26" s="1"/>
  <c r="U597" i="54"/>
  <c r="T597" i="54"/>
  <c r="S597" i="54"/>
  <c r="U581" i="54"/>
  <c r="T581" i="54"/>
  <c r="S581" i="54"/>
  <c r="U565" i="54"/>
  <c r="T565" i="54"/>
  <c r="S565" i="54"/>
  <c r="U549" i="54"/>
  <c r="T549" i="54"/>
  <c r="S549" i="54"/>
  <c r="U533" i="54"/>
  <c r="T533" i="54"/>
  <c r="S533" i="54"/>
  <c r="U517" i="54"/>
  <c r="T517" i="54"/>
  <c r="S517" i="54"/>
  <c r="U501" i="54"/>
  <c r="T501" i="54"/>
  <c r="S501" i="54"/>
  <c r="U485" i="54"/>
  <c r="T485" i="54"/>
  <c r="S485" i="54"/>
  <c r="U469" i="54"/>
  <c r="T469" i="54"/>
  <c r="S469" i="54"/>
  <c r="U453" i="54"/>
  <c r="T453" i="54"/>
  <c r="S453" i="54"/>
  <c r="U437" i="54"/>
  <c r="T437" i="54"/>
  <c r="S437" i="54"/>
  <c r="U421" i="54"/>
  <c r="T421" i="54"/>
  <c r="S421" i="54"/>
  <c r="U405" i="54"/>
  <c r="T405" i="54"/>
  <c r="S405" i="54"/>
  <c r="U389" i="54"/>
  <c r="T389" i="54"/>
  <c r="S389" i="54"/>
  <c r="U373" i="54"/>
  <c r="T373" i="54"/>
  <c r="S373" i="54"/>
  <c r="U357" i="54"/>
  <c r="T357" i="54"/>
  <c r="S357" i="54"/>
  <c r="U341" i="54"/>
  <c r="T341" i="54"/>
  <c r="S341" i="54"/>
  <c r="U325" i="54"/>
  <c r="T325" i="54"/>
  <c r="S325" i="54"/>
  <c r="U309" i="54"/>
  <c r="T309" i="54"/>
  <c r="S309" i="54"/>
  <c r="U293" i="54"/>
  <c r="T293" i="54"/>
  <c r="S293" i="54"/>
  <c r="U277" i="54"/>
  <c r="T277" i="54"/>
  <c r="S277" i="54"/>
  <c r="U261" i="54"/>
  <c r="T261" i="54"/>
  <c r="S261" i="54"/>
  <c r="U245" i="54"/>
  <c r="T245" i="54"/>
  <c r="S245" i="54"/>
  <c r="U229" i="54"/>
  <c r="T229" i="54"/>
  <c r="S229" i="54"/>
  <c r="U213" i="54"/>
  <c r="T213" i="54"/>
  <c r="S213" i="54"/>
  <c r="U197" i="54"/>
  <c r="T197" i="54"/>
  <c r="S197" i="54"/>
  <c r="U181" i="54"/>
  <c r="T181" i="54"/>
  <c r="S181" i="54"/>
  <c r="U165" i="54"/>
  <c r="T165" i="54"/>
  <c r="S165" i="54"/>
  <c r="U149" i="54"/>
  <c r="T149" i="54"/>
  <c r="S149" i="54"/>
  <c r="U133" i="54"/>
  <c r="T133" i="54"/>
  <c r="S133" i="54"/>
  <c r="U117" i="54"/>
  <c r="T117" i="54"/>
  <c r="S117" i="54"/>
  <c r="U101" i="54"/>
  <c r="T101" i="54"/>
  <c r="S101" i="54"/>
  <c r="U85" i="54"/>
  <c r="T85" i="54"/>
  <c r="S85" i="54"/>
  <c r="U69" i="54"/>
  <c r="T69" i="54"/>
  <c r="S69" i="54"/>
  <c r="U53" i="54"/>
  <c r="T53" i="54"/>
  <c r="S53" i="54"/>
  <c r="U37" i="54"/>
  <c r="T37" i="54"/>
  <c r="S37" i="54"/>
  <c r="V37" i="54" s="1"/>
  <c r="U21" i="54"/>
  <c r="T21" i="54"/>
  <c r="S21" i="54"/>
  <c r="V21" i="54" s="1"/>
  <c r="U5" i="26"/>
  <c r="T5" i="26"/>
  <c r="S5" i="26"/>
  <c r="V5" i="26" s="1"/>
  <c r="U591" i="26"/>
  <c r="T591" i="26"/>
  <c r="S591" i="26"/>
  <c r="T575" i="26"/>
  <c r="U575" i="26"/>
  <c r="S575" i="26"/>
  <c r="U559" i="26"/>
  <c r="T559" i="26"/>
  <c r="S559" i="26"/>
  <c r="U543" i="26"/>
  <c r="T543" i="26"/>
  <c r="S543" i="26"/>
  <c r="U527" i="26"/>
  <c r="T527" i="26"/>
  <c r="S527" i="26"/>
  <c r="U511" i="26"/>
  <c r="T511" i="26"/>
  <c r="S511" i="26"/>
  <c r="U495" i="26"/>
  <c r="T495" i="26"/>
  <c r="S495" i="26"/>
  <c r="U479" i="26"/>
  <c r="T479" i="26"/>
  <c r="S479" i="26"/>
  <c r="U463" i="26"/>
  <c r="T463" i="26"/>
  <c r="S463" i="26"/>
  <c r="U447" i="26"/>
  <c r="T447" i="26"/>
  <c r="S447" i="26"/>
  <c r="U431" i="26"/>
  <c r="T431" i="26"/>
  <c r="S431" i="26"/>
  <c r="U415" i="26"/>
  <c r="T415" i="26"/>
  <c r="S415" i="26"/>
  <c r="U399" i="26"/>
  <c r="T399" i="26"/>
  <c r="S399" i="26"/>
  <c r="U383" i="26"/>
  <c r="T383" i="26"/>
  <c r="S383" i="26"/>
  <c r="U367" i="26"/>
  <c r="T367" i="26"/>
  <c r="S367" i="26"/>
  <c r="U351" i="26"/>
  <c r="T351" i="26"/>
  <c r="S351" i="26"/>
  <c r="U335" i="26"/>
  <c r="T335" i="26"/>
  <c r="S335" i="26"/>
  <c r="U319" i="26"/>
  <c r="T319" i="26"/>
  <c r="S319" i="26"/>
  <c r="U303" i="26"/>
  <c r="T303" i="26"/>
  <c r="S303" i="26"/>
  <c r="U287" i="26"/>
  <c r="T287" i="26"/>
  <c r="S287" i="26"/>
  <c r="U271" i="26"/>
  <c r="T271" i="26"/>
  <c r="S271" i="26"/>
  <c r="U255" i="26"/>
  <c r="T255" i="26"/>
  <c r="S255" i="26"/>
  <c r="U239" i="26"/>
  <c r="T239" i="26"/>
  <c r="S239" i="26"/>
  <c r="U223" i="26"/>
  <c r="T223" i="26"/>
  <c r="S223" i="26"/>
  <c r="U207" i="26"/>
  <c r="T207" i="26"/>
  <c r="S207" i="26"/>
  <c r="U191" i="26"/>
  <c r="T191" i="26"/>
  <c r="S191" i="26"/>
  <c r="U175" i="26"/>
  <c r="T175" i="26"/>
  <c r="S175" i="26"/>
  <c r="U159" i="26"/>
  <c r="T159" i="26"/>
  <c r="S159" i="26"/>
  <c r="U143" i="26"/>
  <c r="T143" i="26"/>
  <c r="S143" i="26"/>
  <c r="T127" i="26"/>
  <c r="S127" i="26"/>
  <c r="U127" i="26"/>
  <c r="T111" i="26"/>
  <c r="S111" i="26"/>
  <c r="U111" i="26"/>
  <c r="T95" i="26"/>
  <c r="S95" i="26"/>
  <c r="U95" i="26"/>
  <c r="T79" i="26"/>
  <c r="S79" i="26"/>
  <c r="U79" i="26"/>
  <c r="T63" i="26"/>
  <c r="S63" i="26"/>
  <c r="U63" i="26"/>
  <c r="T47" i="26"/>
  <c r="S47" i="26"/>
  <c r="U47" i="26"/>
  <c r="S31" i="26"/>
  <c r="V31" i="26" s="1"/>
  <c r="U31" i="26"/>
  <c r="T31" i="26"/>
  <c r="S15" i="26"/>
  <c r="V15" i="26" s="1"/>
  <c r="U15" i="26"/>
  <c r="T15" i="26"/>
  <c r="U600" i="54"/>
  <c r="T600" i="54"/>
  <c r="S600" i="54"/>
  <c r="U584" i="54"/>
  <c r="T584" i="54"/>
  <c r="S584" i="54"/>
  <c r="U568" i="54"/>
  <c r="T568" i="54"/>
  <c r="S568" i="54"/>
  <c r="U552" i="54"/>
  <c r="T552" i="54"/>
  <c r="S552" i="54"/>
  <c r="U536" i="54"/>
  <c r="T536" i="54"/>
  <c r="S536" i="54"/>
  <c r="U520" i="54"/>
  <c r="T520" i="54"/>
  <c r="S520" i="54"/>
  <c r="U504" i="54"/>
  <c r="T504" i="54"/>
  <c r="S504" i="54"/>
  <c r="U488" i="54"/>
  <c r="T488" i="54"/>
  <c r="S488" i="54"/>
  <c r="U472" i="54"/>
  <c r="T472" i="54"/>
  <c r="S472" i="54"/>
  <c r="U456" i="54"/>
  <c r="T456" i="54"/>
  <c r="S456" i="54"/>
  <c r="U440" i="54"/>
  <c r="T440" i="54"/>
  <c r="S440" i="54"/>
  <c r="U424" i="54"/>
  <c r="T424" i="54"/>
  <c r="S424" i="54"/>
  <c r="U408" i="54"/>
  <c r="T408" i="54"/>
  <c r="S408" i="54"/>
  <c r="U392" i="54"/>
  <c r="T392" i="54"/>
  <c r="S392" i="54"/>
  <c r="U376" i="54"/>
  <c r="T376" i="54"/>
  <c r="S376" i="54"/>
  <c r="U360" i="54"/>
  <c r="T360" i="54"/>
  <c r="S360" i="54"/>
  <c r="U344" i="54"/>
  <c r="T344" i="54"/>
  <c r="S344" i="54"/>
  <c r="U328" i="54"/>
  <c r="T328" i="54"/>
  <c r="S328" i="54"/>
  <c r="U312" i="54"/>
  <c r="T312" i="54"/>
  <c r="S312" i="54"/>
  <c r="U296" i="54"/>
  <c r="T296" i="54"/>
  <c r="S296" i="54"/>
  <c r="U280" i="54"/>
  <c r="T280" i="54"/>
  <c r="S280" i="54"/>
  <c r="U264" i="54"/>
  <c r="T264" i="54"/>
  <c r="S264" i="54"/>
  <c r="U248" i="54"/>
  <c r="T248" i="54"/>
  <c r="S248" i="54"/>
  <c r="U232" i="54"/>
  <c r="T232" i="54"/>
  <c r="S232" i="54"/>
  <c r="U216" i="54"/>
  <c r="T216" i="54"/>
  <c r="S216" i="54"/>
  <c r="U200" i="54"/>
  <c r="T200" i="54"/>
  <c r="S200" i="54"/>
  <c r="U184" i="54"/>
  <c r="T184" i="54"/>
  <c r="S184" i="54"/>
  <c r="U168" i="54"/>
  <c r="T168" i="54"/>
  <c r="S168" i="54"/>
  <c r="U152" i="54"/>
  <c r="T152" i="54"/>
  <c r="S152" i="54"/>
  <c r="U136" i="54"/>
  <c r="T136" i="54"/>
  <c r="S136" i="54"/>
  <c r="U120" i="54"/>
  <c r="T120" i="54"/>
  <c r="S120" i="54"/>
  <c r="U104" i="54"/>
  <c r="T104" i="54"/>
  <c r="S104" i="54"/>
  <c r="U88" i="54"/>
  <c r="T88" i="54"/>
  <c r="S88" i="54"/>
  <c r="U72" i="54"/>
  <c r="T72" i="54"/>
  <c r="S72" i="54"/>
  <c r="U56" i="54"/>
  <c r="T56" i="54"/>
  <c r="S56" i="54"/>
  <c r="U40" i="54"/>
  <c r="T40" i="54"/>
  <c r="S40" i="54"/>
  <c r="V40" i="54" s="1"/>
  <c r="U24" i="54"/>
  <c r="T24" i="54"/>
  <c r="S24" i="54"/>
  <c r="V24" i="54" s="1"/>
  <c r="U8" i="54"/>
  <c r="T8" i="54"/>
  <c r="S8" i="54"/>
  <c r="U590" i="26"/>
  <c r="T590" i="26"/>
  <c r="S590" i="26"/>
  <c r="T574" i="26"/>
  <c r="U574" i="26"/>
  <c r="S574" i="26"/>
  <c r="U558" i="26"/>
  <c r="T558" i="26"/>
  <c r="S558" i="26"/>
  <c r="U542" i="26"/>
  <c r="T542" i="26"/>
  <c r="S542" i="26"/>
  <c r="U526" i="26"/>
  <c r="T526" i="26"/>
  <c r="S526" i="26"/>
  <c r="U510" i="26"/>
  <c r="T510" i="26"/>
  <c r="S510" i="26"/>
  <c r="U494" i="26"/>
  <c r="T494" i="26"/>
  <c r="S494" i="26"/>
  <c r="U478" i="26"/>
  <c r="T478" i="26"/>
  <c r="S478" i="26"/>
  <c r="U462" i="26"/>
  <c r="T462" i="26"/>
  <c r="S462" i="26"/>
  <c r="U446" i="26"/>
  <c r="T446" i="26"/>
  <c r="S446" i="26"/>
  <c r="U430" i="26"/>
  <c r="T430" i="26"/>
  <c r="S430" i="26"/>
  <c r="U414" i="26"/>
  <c r="T414" i="26"/>
  <c r="S414" i="26"/>
  <c r="U398" i="26"/>
  <c r="T398" i="26"/>
  <c r="S398" i="26"/>
  <c r="U382" i="26"/>
  <c r="T382" i="26"/>
  <c r="S382" i="26"/>
  <c r="U366" i="26"/>
  <c r="T366" i="26"/>
  <c r="S366" i="26"/>
  <c r="T350" i="26"/>
  <c r="S350" i="26"/>
  <c r="U350" i="26"/>
  <c r="U334" i="26"/>
  <c r="T334" i="26"/>
  <c r="S334" i="26"/>
  <c r="T318" i="26"/>
  <c r="S318" i="26"/>
  <c r="U318" i="26"/>
  <c r="U302" i="26"/>
  <c r="T302" i="26"/>
  <c r="S302" i="26"/>
  <c r="T286" i="26"/>
  <c r="S286" i="26"/>
  <c r="U286" i="26"/>
  <c r="U270" i="26"/>
  <c r="T270" i="26"/>
  <c r="S270" i="26"/>
  <c r="T254" i="26"/>
  <c r="S254" i="26"/>
  <c r="U254" i="26"/>
  <c r="U238" i="26"/>
  <c r="T238" i="26"/>
  <c r="S238" i="26"/>
  <c r="T222" i="26"/>
  <c r="S222" i="26"/>
  <c r="U222" i="26"/>
  <c r="U206" i="26"/>
  <c r="T206" i="26"/>
  <c r="S206" i="26"/>
  <c r="T190" i="26"/>
  <c r="S190" i="26"/>
  <c r="U190" i="26"/>
  <c r="U174" i="26"/>
  <c r="T174" i="26"/>
  <c r="S174" i="26"/>
  <c r="T158" i="26"/>
  <c r="S158" i="26"/>
  <c r="U158" i="26"/>
  <c r="U142" i="26"/>
  <c r="T142" i="26"/>
  <c r="S142" i="26"/>
  <c r="T126" i="26"/>
  <c r="S126" i="26"/>
  <c r="U126" i="26"/>
  <c r="T110" i="26"/>
  <c r="S110" i="26"/>
  <c r="U110" i="26"/>
  <c r="T94" i="26"/>
  <c r="S94" i="26"/>
  <c r="U94" i="26"/>
  <c r="T78" i="26"/>
  <c r="S78" i="26"/>
  <c r="U78" i="26"/>
  <c r="T62" i="26"/>
  <c r="S62" i="26"/>
  <c r="U62" i="26"/>
  <c r="T46" i="26"/>
  <c r="S46" i="26"/>
  <c r="V46" i="26" s="1"/>
  <c r="U46" i="26"/>
  <c r="S30" i="26"/>
  <c r="V30" i="26" s="1"/>
  <c r="U30" i="26"/>
  <c r="T30" i="26"/>
  <c r="S14" i="26"/>
  <c r="V14" i="26" s="1"/>
  <c r="U14" i="26"/>
  <c r="T14" i="26"/>
  <c r="U599" i="54"/>
  <c r="T599" i="54"/>
  <c r="S599" i="54"/>
  <c r="U583" i="54"/>
  <c r="T583" i="54"/>
  <c r="S583" i="54"/>
  <c r="U567" i="54"/>
  <c r="T567" i="54"/>
  <c r="S567" i="54"/>
  <c r="U551" i="54"/>
  <c r="T551" i="54"/>
  <c r="S551" i="54"/>
  <c r="U535" i="54"/>
  <c r="T535" i="54"/>
  <c r="S535" i="54"/>
  <c r="U519" i="54"/>
  <c r="T519" i="54"/>
  <c r="S519" i="54"/>
  <c r="U503" i="54"/>
  <c r="T503" i="54"/>
  <c r="S503" i="54"/>
  <c r="U487" i="54"/>
  <c r="T487" i="54"/>
  <c r="S487" i="54"/>
  <c r="U471" i="54"/>
  <c r="T471" i="54"/>
  <c r="S471" i="54"/>
  <c r="U455" i="54"/>
  <c r="T455" i="54"/>
  <c r="S455" i="54"/>
  <c r="U439" i="54"/>
  <c r="T439" i="54"/>
  <c r="S439" i="54"/>
  <c r="U423" i="54"/>
  <c r="T423" i="54"/>
  <c r="S423" i="54"/>
  <c r="U407" i="54"/>
  <c r="T407" i="54"/>
  <c r="S407" i="54"/>
  <c r="U391" i="54"/>
  <c r="T391" i="54"/>
  <c r="S391" i="54"/>
  <c r="U375" i="54"/>
  <c r="T375" i="54"/>
  <c r="S375" i="54"/>
  <c r="U359" i="54"/>
  <c r="T359" i="54"/>
  <c r="S359" i="54"/>
  <c r="U343" i="54"/>
  <c r="T343" i="54"/>
  <c r="S343" i="54"/>
  <c r="U327" i="54"/>
  <c r="T327" i="54"/>
  <c r="S327" i="54"/>
  <c r="U311" i="54"/>
  <c r="T311" i="54"/>
  <c r="S311" i="54"/>
  <c r="U295" i="54"/>
  <c r="T295" i="54"/>
  <c r="S295" i="54"/>
  <c r="U279" i="54"/>
  <c r="T279" i="54"/>
  <c r="S279" i="54"/>
  <c r="U263" i="54"/>
  <c r="T263" i="54"/>
  <c r="S263" i="54"/>
  <c r="U247" i="54"/>
  <c r="T247" i="54"/>
  <c r="S247" i="54"/>
  <c r="U231" i="54"/>
  <c r="T231" i="54"/>
  <c r="S231" i="54"/>
  <c r="U215" i="54"/>
  <c r="T215" i="54"/>
  <c r="S215" i="54"/>
  <c r="U199" i="54"/>
  <c r="T199" i="54"/>
  <c r="S199" i="54"/>
  <c r="U183" i="54"/>
  <c r="T183" i="54"/>
  <c r="S183" i="54"/>
  <c r="U167" i="54"/>
  <c r="T167" i="54"/>
  <c r="S167" i="54"/>
  <c r="U151" i="54"/>
  <c r="T151" i="54"/>
  <c r="S151" i="54"/>
  <c r="U135" i="54"/>
  <c r="T135" i="54"/>
  <c r="S135" i="54"/>
  <c r="U119" i="54"/>
  <c r="T119" i="54"/>
  <c r="S119" i="54"/>
  <c r="U103" i="54"/>
  <c r="T103" i="54"/>
  <c r="S103" i="54"/>
  <c r="U87" i="54"/>
  <c r="T87" i="54"/>
  <c r="S87" i="54"/>
  <c r="U71" i="54"/>
  <c r="T71" i="54"/>
  <c r="S71" i="54"/>
  <c r="U55" i="54"/>
  <c r="T55" i="54"/>
  <c r="S55" i="54"/>
  <c r="U39" i="54"/>
  <c r="T39" i="54"/>
  <c r="S39" i="54"/>
  <c r="V39" i="54" s="1"/>
  <c r="U23" i="54"/>
  <c r="T23" i="54"/>
  <c r="S23" i="54"/>
  <c r="V23" i="54" s="1"/>
  <c r="S605" i="26"/>
  <c r="U605" i="26"/>
  <c r="T605" i="26"/>
  <c r="S589" i="26"/>
  <c r="U589" i="26"/>
  <c r="T589" i="26"/>
  <c r="S573" i="26"/>
  <c r="U573" i="26"/>
  <c r="T573" i="26"/>
  <c r="S557" i="26"/>
  <c r="U557" i="26"/>
  <c r="T557" i="26"/>
  <c r="U541" i="26"/>
  <c r="T541" i="26"/>
  <c r="S541" i="26"/>
  <c r="U525" i="26"/>
  <c r="T525" i="26"/>
  <c r="S525" i="26"/>
  <c r="U509" i="26"/>
  <c r="T509" i="26"/>
  <c r="S509" i="26"/>
  <c r="U493" i="26"/>
  <c r="T493" i="26"/>
  <c r="S493" i="26"/>
  <c r="U477" i="26"/>
  <c r="T477" i="26"/>
  <c r="S477" i="26"/>
  <c r="U461" i="26"/>
  <c r="T461" i="26"/>
  <c r="S461" i="26"/>
  <c r="U445" i="26"/>
  <c r="T445" i="26"/>
  <c r="S445" i="26"/>
  <c r="U429" i="26"/>
  <c r="T429" i="26"/>
  <c r="S429" i="26"/>
  <c r="U413" i="26"/>
  <c r="T413" i="26"/>
  <c r="S413" i="26"/>
  <c r="U397" i="26"/>
  <c r="T397" i="26"/>
  <c r="S397" i="26"/>
  <c r="U381" i="26"/>
  <c r="T381" i="26"/>
  <c r="S381" i="26"/>
  <c r="U365" i="26"/>
  <c r="T365" i="26"/>
  <c r="S365" i="26"/>
  <c r="U349" i="26"/>
  <c r="T349" i="26"/>
  <c r="S349" i="26"/>
  <c r="U333" i="26"/>
  <c r="T333" i="26"/>
  <c r="S333" i="26"/>
  <c r="U317" i="26"/>
  <c r="T317" i="26"/>
  <c r="S317" i="26"/>
  <c r="U301" i="26"/>
  <c r="T301" i="26"/>
  <c r="S301" i="26"/>
  <c r="U285" i="26"/>
  <c r="T285" i="26"/>
  <c r="S285" i="26"/>
  <c r="U269" i="26"/>
  <c r="T269" i="26"/>
  <c r="S269" i="26"/>
  <c r="U253" i="26"/>
  <c r="T253" i="26"/>
  <c r="S253" i="26"/>
  <c r="U237" i="26"/>
  <c r="T237" i="26"/>
  <c r="S237" i="26"/>
  <c r="U221" i="26"/>
  <c r="S221" i="26"/>
  <c r="T221" i="26"/>
  <c r="U205" i="26"/>
  <c r="S205" i="26"/>
  <c r="T205" i="26"/>
  <c r="U189" i="26"/>
  <c r="S189" i="26"/>
  <c r="T189" i="26"/>
  <c r="U173" i="26"/>
  <c r="S173" i="26"/>
  <c r="T173" i="26"/>
  <c r="U157" i="26"/>
  <c r="S157" i="26"/>
  <c r="T157" i="26"/>
  <c r="U141" i="26"/>
  <c r="S141" i="26"/>
  <c r="T141" i="26"/>
  <c r="U125" i="26"/>
  <c r="S125" i="26"/>
  <c r="T125" i="26"/>
  <c r="U109" i="26"/>
  <c r="S109" i="26"/>
  <c r="T109" i="26"/>
  <c r="U93" i="26"/>
  <c r="S93" i="26"/>
  <c r="T93" i="26"/>
  <c r="U77" i="26"/>
  <c r="S77" i="26"/>
  <c r="T77" i="26"/>
  <c r="U61" i="26"/>
  <c r="S61" i="26"/>
  <c r="T61" i="26"/>
  <c r="U45" i="26"/>
  <c r="S45" i="26"/>
  <c r="V45" i="26" s="1"/>
  <c r="T45" i="26"/>
  <c r="U29" i="26"/>
  <c r="S29" i="26"/>
  <c r="V29" i="26" s="1"/>
  <c r="T29" i="26"/>
  <c r="U13" i="26"/>
  <c r="S13" i="26"/>
  <c r="V13" i="26" s="1"/>
  <c r="T13" i="26"/>
  <c r="U596" i="27"/>
  <c r="T596" i="27"/>
  <c r="S596" i="27"/>
  <c r="U580" i="27"/>
  <c r="T580" i="27"/>
  <c r="S580" i="27"/>
  <c r="U564" i="27"/>
  <c r="T564" i="27"/>
  <c r="S564" i="27"/>
  <c r="U548" i="27"/>
  <c r="T548" i="27"/>
  <c r="S548" i="27"/>
  <c r="U532" i="27"/>
  <c r="T532" i="27"/>
  <c r="S532" i="27"/>
  <c r="U516" i="27"/>
  <c r="T516" i="27"/>
  <c r="S516" i="27"/>
  <c r="U500" i="27"/>
  <c r="T500" i="27"/>
  <c r="S500" i="27"/>
  <c r="U484" i="27"/>
  <c r="T484" i="27"/>
  <c r="S484" i="27"/>
  <c r="U468" i="27"/>
  <c r="T468" i="27"/>
  <c r="S468" i="27"/>
  <c r="U452" i="27"/>
  <c r="T452" i="27"/>
  <c r="S452" i="27"/>
  <c r="U436" i="27"/>
  <c r="T436" i="27"/>
  <c r="S436" i="27"/>
  <c r="U420" i="27"/>
  <c r="T420" i="27"/>
  <c r="S420" i="27"/>
  <c r="U404" i="27"/>
  <c r="T404" i="27"/>
  <c r="S404" i="27"/>
  <c r="U388" i="27"/>
  <c r="T388" i="27"/>
  <c r="S388" i="27"/>
  <c r="U372" i="27"/>
  <c r="T372" i="27"/>
  <c r="S372" i="27"/>
  <c r="U356" i="27"/>
  <c r="T356" i="27"/>
  <c r="S356" i="27"/>
  <c r="U340" i="27"/>
  <c r="T340" i="27"/>
  <c r="S340" i="27"/>
  <c r="U324" i="27"/>
  <c r="T324" i="27"/>
  <c r="S324" i="27"/>
  <c r="U308" i="27"/>
  <c r="T308" i="27"/>
  <c r="S308" i="27"/>
  <c r="U292" i="27"/>
  <c r="T292" i="27"/>
  <c r="S292" i="27"/>
  <c r="U276" i="27"/>
  <c r="T276" i="27"/>
  <c r="S276" i="27"/>
  <c r="U260" i="27"/>
  <c r="T260" i="27"/>
  <c r="S260" i="27"/>
  <c r="U244" i="27"/>
  <c r="T244" i="27"/>
  <c r="S244" i="27"/>
  <c r="U228" i="27"/>
  <c r="T228" i="27"/>
  <c r="S228" i="27"/>
  <c r="U212" i="27"/>
  <c r="T212" i="27"/>
  <c r="S212" i="27"/>
  <c r="U196" i="27"/>
  <c r="T196" i="27"/>
  <c r="S196" i="27"/>
  <c r="U180" i="27"/>
  <c r="T180" i="27"/>
  <c r="S180" i="27"/>
  <c r="U164" i="27"/>
  <c r="T164" i="27"/>
  <c r="S164" i="27"/>
  <c r="U148" i="27"/>
  <c r="T148" i="27"/>
  <c r="S148" i="27"/>
  <c r="U132" i="27"/>
  <c r="T132" i="27"/>
  <c r="S132" i="27"/>
  <c r="U116" i="27"/>
  <c r="T116" i="27"/>
  <c r="S116" i="27"/>
  <c r="U100" i="27"/>
  <c r="T100" i="27"/>
  <c r="S100" i="27"/>
  <c r="U84" i="27"/>
  <c r="T84" i="27"/>
  <c r="S84" i="27"/>
  <c r="U68" i="27"/>
  <c r="T68" i="27"/>
  <c r="S68" i="27"/>
  <c r="U52" i="27"/>
  <c r="T52" i="27"/>
  <c r="S52" i="27"/>
  <c r="U36" i="27"/>
  <c r="T36" i="27"/>
  <c r="S36" i="27"/>
  <c r="V36" i="27" s="1"/>
  <c r="AI36" i="12" s="1"/>
  <c r="U20" i="27"/>
  <c r="T20" i="27"/>
  <c r="S20" i="27"/>
  <c r="V20" i="27" s="1"/>
  <c r="U605" i="28"/>
  <c r="T605" i="28"/>
  <c r="S605" i="28"/>
  <c r="U589" i="28"/>
  <c r="T589" i="28"/>
  <c r="S589" i="28"/>
  <c r="U573" i="28"/>
  <c r="T573" i="28"/>
  <c r="S573" i="28"/>
  <c r="U557" i="28"/>
  <c r="T557" i="28"/>
  <c r="S557" i="28"/>
  <c r="U541" i="28"/>
  <c r="T541" i="28"/>
  <c r="S541" i="28"/>
  <c r="U525" i="28"/>
  <c r="T525" i="28"/>
  <c r="S525" i="28"/>
  <c r="U509" i="28"/>
  <c r="T509" i="28"/>
  <c r="S509" i="28"/>
  <c r="U493" i="28"/>
  <c r="T493" i="28"/>
  <c r="S493" i="28"/>
  <c r="U477" i="28"/>
  <c r="T477" i="28"/>
  <c r="S477" i="28"/>
  <c r="U461" i="28"/>
  <c r="T461" i="28"/>
  <c r="S461" i="28"/>
  <c r="U445" i="28"/>
  <c r="T445" i="28"/>
  <c r="S445" i="28"/>
  <c r="U429" i="28"/>
  <c r="T429" i="28"/>
  <c r="S429" i="28"/>
  <c r="U413" i="28"/>
  <c r="T413" i="28"/>
  <c r="S413" i="28"/>
  <c r="U397" i="28"/>
  <c r="T397" i="28"/>
  <c r="S397" i="28"/>
  <c r="U381" i="28"/>
  <c r="T381" i="28"/>
  <c r="S381" i="28"/>
  <c r="U365" i="28"/>
  <c r="T365" i="28"/>
  <c r="S365" i="28"/>
  <c r="U349" i="28"/>
  <c r="T349" i="28"/>
  <c r="S349" i="28"/>
  <c r="U333" i="28"/>
  <c r="T333" i="28"/>
  <c r="S333" i="28"/>
  <c r="U317" i="28"/>
  <c r="T317" i="28"/>
  <c r="S317" i="28"/>
  <c r="U301" i="28"/>
  <c r="T301" i="28"/>
  <c r="S301" i="28"/>
  <c r="U285" i="28"/>
  <c r="T285" i="28"/>
  <c r="S285" i="28"/>
  <c r="U269" i="28"/>
  <c r="T269" i="28"/>
  <c r="S269" i="28"/>
  <c r="U253" i="28"/>
  <c r="T253" i="28"/>
  <c r="S253" i="28"/>
  <c r="U237" i="28"/>
  <c r="T237" i="28"/>
  <c r="S237" i="28"/>
  <c r="U221" i="28"/>
  <c r="T221" i="28"/>
  <c r="S221" i="28"/>
  <c r="T205" i="28"/>
  <c r="S205" i="28"/>
  <c r="U205" i="28"/>
  <c r="U155" i="28"/>
  <c r="S155" i="28"/>
  <c r="T155" i="28"/>
  <c r="U595" i="27"/>
  <c r="T595" i="27"/>
  <c r="S595" i="27"/>
  <c r="U579" i="27"/>
  <c r="T579" i="27"/>
  <c r="S579" i="27"/>
  <c r="U563" i="27"/>
  <c r="T563" i="27"/>
  <c r="S563" i="27"/>
  <c r="U547" i="27"/>
  <c r="T547" i="27"/>
  <c r="S547" i="27"/>
  <c r="U531" i="27"/>
  <c r="T531" i="27"/>
  <c r="S531" i="27"/>
  <c r="U515" i="27"/>
  <c r="T515" i="27"/>
  <c r="S515" i="27"/>
  <c r="U499" i="27"/>
  <c r="T499" i="27"/>
  <c r="S499" i="27"/>
  <c r="U483" i="27"/>
  <c r="T483" i="27"/>
  <c r="S483" i="27"/>
  <c r="U467" i="27"/>
  <c r="T467" i="27"/>
  <c r="S467" i="27"/>
  <c r="U451" i="27"/>
  <c r="T451" i="27"/>
  <c r="S451" i="27"/>
  <c r="U435" i="27"/>
  <c r="T435" i="27"/>
  <c r="S435" i="27"/>
  <c r="U419" i="27"/>
  <c r="T419" i="27"/>
  <c r="S419" i="27"/>
  <c r="U403" i="27"/>
  <c r="T403" i="27"/>
  <c r="S403" i="27"/>
  <c r="U387" i="27"/>
  <c r="T387" i="27"/>
  <c r="S387" i="27"/>
  <c r="U371" i="27"/>
  <c r="T371" i="27"/>
  <c r="S371" i="27"/>
  <c r="U355" i="27"/>
  <c r="T355" i="27"/>
  <c r="S355" i="27"/>
  <c r="U339" i="27"/>
  <c r="T339" i="27"/>
  <c r="S339" i="27"/>
  <c r="U323" i="27"/>
  <c r="T323" i="27"/>
  <c r="S323" i="27"/>
  <c r="U307" i="27"/>
  <c r="T307" i="27"/>
  <c r="S307" i="27"/>
  <c r="U291" i="27"/>
  <c r="T291" i="27"/>
  <c r="S291" i="27"/>
  <c r="U275" i="27"/>
  <c r="T275" i="27"/>
  <c r="S275" i="27"/>
  <c r="U259" i="27"/>
  <c r="T259" i="27"/>
  <c r="S259" i="27"/>
  <c r="U243" i="27"/>
  <c r="T243" i="27"/>
  <c r="S243" i="27"/>
  <c r="U227" i="27"/>
  <c r="T227" i="27"/>
  <c r="S227" i="27"/>
  <c r="U211" i="27"/>
  <c r="T211" i="27"/>
  <c r="S211" i="27"/>
  <c r="U195" i="27"/>
  <c r="T195" i="27"/>
  <c r="S195" i="27"/>
  <c r="U179" i="27"/>
  <c r="T179" i="27"/>
  <c r="S179" i="27"/>
  <c r="U163" i="27"/>
  <c r="T163" i="27"/>
  <c r="S163" i="27"/>
  <c r="U147" i="27"/>
  <c r="T147" i="27"/>
  <c r="S147" i="27"/>
  <c r="U131" i="27"/>
  <c r="T131" i="27"/>
  <c r="S131" i="27"/>
  <c r="U115" i="27"/>
  <c r="T115" i="27"/>
  <c r="S115" i="27"/>
  <c r="U99" i="27"/>
  <c r="T99" i="27"/>
  <c r="S99" i="27"/>
  <c r="U83" i="27"/>
  <c r="T83" i="27"/>
  <c r="S83" i="27"/>
  <c r="U67" i="27"/>
  <c r="T67" i="27"/>
  <c r="S67" i="27"/>
  <c r="U51" i="27"/>
  <c r="T51" i="27"/>
  <c r="S51" i="27"/>
  <c r="U35" i="27"/>
  <c r="T35" i="27"/>
  <c r="S35" i="27"/>
  <c r="V35" i="27" s="1"/>
  <c r="U19" i="27"/>
  <c r="T19" i="27"/>
  <c r="S19" i="27"/>
  <c r="V19" i="27" s="1"/>
  <c r="U5" i="28"/>
  <c r="S5" i="28"/>
  <c r="V5" i="28" s="1"/>
  <c r="T5" i="28"/>
  <c r="U592" i="28"/>
  <c r="S592" i="28"/>
  <c r="T592" i="28"/>
  <c r="U576" i="28"/>
  <c r="S576" i="28"/>
  <c r="T576" i="28"/>
  <c r="U560" i="28"/>
  <c r="S560" i="28"/>
  <c r="T560" i="28"/>
  <c r="U544" i="28"/>
  <c r="S544" i="28"/>
  <c r="T544" i="28"/>
  <c r="U528" i="28"/>
  <c r="S528" i="28"/>
  <c r="T528" i="28"/>
  <c r="U512" i="28"/>
  <c r="S512" i="28"/>
  <c r="T512" i="28"/>
  <c r="U496" i="28"/>
  <c r="S496" i="28"/>
  <c r="T496" i="28"/>
  <c r="U480" i="28"/>
  <c r="S480" i="28"/>
  <c r="T480" i="28"/>
  <c r="U464" i="28"/>
  <c r="S464" i="28"/>
  <c r="T464" i="28"/>
  <c r="U448" i="28"/>
  <c r="S448" i="28"/>
  <c r="T448" i="28"/>
  <c r="U432" i="28"/>
  <c r="S432" i="28"/>
  <c r="T432" i="28"/>
  <c r="U416" i="28"/>
  <c r="S416" i="28"/>
  <c r="T416" i="28"/>
  <c r="U400" i="28"/>
  <c r="S400" i="28"/>
  <c r="T400" i="28"/>
  <c r="U384" i="28"/>
  <c r="S384" i="28"/>
  <c r="T384" i="28"/>
  <c r="U368" i="28"/>
  <c r="S368" i="28"/>
  <c r="T368" i="28"/>
  <c r="U352" i="28"/>
  <c r="S352" i="28"/>
  <c r="T352" i="28"/>
  <c r="U336" i="28"/>
  <c r="S336" i="28"/>
  <c r="T336" i="28"/>
  <c r="U320" i="28"/>
  <c r="S320" i="28"/>
  <c r="T320" i="28"/>
  <c r="U304" i="28"/>
  <c r="S304" i="28"/>
  <c r="T304" i="28"/>
  <c r="U288" i="28"/>
  <c r="S288" i="28"/>
  <c r="T288" i="28"/>
  <c r="U272" i="28"/>
  <c r="S272" i="28"/>
  <c r="T272" i="28"/>
  <c r="U256" i="28"/>
  <c r="S256" i="28"/>
  <c r="T256" i="28"/>
  <c r="U240" i="28"/>
  <c r="S240" i="28"/>
  <c r="T240" i="28"/>
  <c r="U224" i="28"/>
  <c r="S224" i="28"/>
  <c r="T224" i="28"/>
  <c r="U208" i="28"/>
  <c r="S208" i="28"/>
  <c r="T208" i="28"/>
  <c r="U167" i="28"/>
  <c r="S167" i="28"/>
  <c r="T167" i="28"/>
  <c r="U598" i="27"/>
  <c r="T598" i="27"/>
  <c r="S598" i="27"/>
  <c r="U582" i="27"/>
  <c r="T582" i="27"/>
  <c r="S582" i="27"/>
  <c r="U566" i="27"/>
  <c r="T566" i="27"/>
  <c r="S566" i="27"/>
  <c r="U550" i="27"/>
  <c r="T550" i="27"/>
  <c r="S550" i="27"/>
  <c r="U534" i="27"/>
  <c r="T534" i="27"/>
  <c r="S534" i="27"/>
  <c r="U518" i="27"/>
  <c r="T518" i="27"/>
  <c r="S518" i="27"/>
  <c r="U502" i="27"/>
  <c r="T502" i="27"/>
  <c r="S502" i="27"/>
  <c r="U486" i="27"/>
  <c r="T486" i="27"/>
  <c r="S486" i="27"/>
  <c r="U470" i="27"/>
  <c r="T470" i="27"/>
  <c r="S470" i="27"/>
  <c r="U454" i="27"/>
  <c r="T454" i="27"/>
  <c r="S454" i="27"/>
  <c r="U438" i="27"/>
  <c r="T438" i="27"/>
  <c r="S438" i="27"/>
  <c r="U422" i="27"/>
  <c r="T422" i="27"/>
  <c r="S422" i="27"/>
  <c r="U406" i="27"/>
  <c r="T406" i="27"/>
  <c r="S406" i="27"/>
  <c r="U390" i="27"/>
  <c r="T390" i="27"/>
  <c r="S390" i="27"/>
  <c r="U374" i="27"/>
  <c r="T374" i="27"/>
  <c r="S374" i="27"/>
  <c r="U358" i="27"/>
  <c r="T358" i="27"/>
  <c r="S358" i="27"/>
  <c r="U342" i="27"/>
  <c r="T342" i="27"/>
  <c r="S342" i="27"/>
  <c r="U326" i="27"/>
  <c r="T326" i="27"/>
  <c r="S326" i="27"/>
  <c r="U310" i="27"/>
  <c r="T310" i="27"/>
  <c r="S310" i="27"/>
  <c r="U294" i="27"/>
  <c r="T294" i="27"/>
  <c r="S294" i="27"/>
  <c r="U278" i="27"/>
  <c r="T278" i="27"/>
  <c r="S278" i="27"/>
  <c r="U262" i="27"/>
  <c r="T262" i="27"/>
  <c r="S262" i="27"/>
  <c r="U246" i="27"/>
  <c r="T246" i="27"/>
  <c r="S246" i="27"/>
  <c r="U230" i="27"/>
  <c r="T230" i="27"/>
  <c r="S230" i="27"/>
  <c r="U214" i="27"/>
  <c r="T214" i="27"/>
  <c r="S214" i="27"/>
  <c r="U198" i="27"/>
  <c r="T198" i="27"/>
  <c r="S198" i="27"/>
  <c r="U182" i="27"/>
  <c r="T182" i="27"/>
  <c r="S182" i="27"/>
  <c r="U166" i="27"/>
  <c r="T166" i="27"/>
  <c r="S166" i="27"/>
  <c r="U150" i="27"/>
  <c r="T150" i="27"/>
  <c r="S150" i="27"/>
  <c r="U134" i="27"/>
  <c r="T134" i="27"/>
  <c r="S134" i="27"/>
  <c r="U118" i="27"/>
  <c r="T118" i="27"/>
  <c r="S118" i="27"/>
  <c r="U102" i="27"/>
  <c r="T102" i="27"/>
  <c r="S102" i="27"/>
  <c r="U86" i="27"/>
  <c r="T86" i="27"/>
  <c r="S86" i="27"/>
  <c r="U70" i="27"/>
  <c r="T70" i="27"/>
  <c r="S70" i="27"/>
  <c r="U54" i="27"/>
  <c r="T54" i="27"/>
  <c r="S54" i="27"/>
  <c r="U38" i="27"/>
  <c r="T38" i="27"/>
  <c r="S38" i="27"/>
  <c r="V38" i="27" s="1"/>
  <c r="U22" i="27"/>
  <c r="T22" i="27"/>
  <c r="S22" i="27"/>
  <c r="V22" i="27" s="1"/>
  <c r="U6" i="27"/>
  <c r="T6" i="27"/>
  <c r="S6" i="27"/>
  <c r="V6" i="27" s="1"/>
  <c r="T591" i="28"/>
  <c r="U591" i="28"/>
  <c r="S591" i="28"/>
  <c r="T575" i="28"/>
  <c r="U575" i="28"/>
  <c r="S575" i="28"/>
  <c r="T559" i="28"/>
  <c r="U559" i="28"/>
  <c r="S559" i="28"/>
  <c r="T543" i="28"/>
  <c r="U543" i="28"/>
  <c r="S543" i="28"/>
  <c r="T527" i="28"/>
  <c r="U527" i="28"/>
  <c r="S527" i="28"/>
  <c r="T511" i="28"/>
  <c r="U511" i="28"/>
  <c r="S511" i="28"/>
  <c r="T495" i="28"/>
  <c r="U495" i="28"/>
  <c r="S495" i="28"/>
  <c r="T479" i="28"/>
  <c r="U479" i="28"/>
  <c r="S479" i="28"/>
  <c r="T463" i="28"/>
  <c r="U463" i="28"/>
  <c r="S463" i="28"/>
  <c r="T447" i="28"/>
  <c r="U447" i="28"/>
  <c r="S447" i="28"/>
  <c r="T431" i="28"/>
  <c r="U431" i="28"/>
  <c r="S431" i="28"/>
  <c r="T415" i="28"/>
  <c r="U415" i="28"/>
  <c r="S415" i="28"/>
  <c r="T399" i="28"/>
  <c r="U399" i="28"/>
  <c r="S399" i="28"/>
  <c r="T383" i="28"/>
  <c r="U383" i="28"/>
  <c r="S383" i="28"/>
  <c r="T367" i="28"/>
  <c r="U367" i="28"/>
  <c r="S367" i="28"/>
  <c r="T351" i="28"/>
  <c r="U351" i="28"/>
  <c r="S351" i="28"/>
  <c r="T335" i="28"/>
  <c r="U335" i="28"/>
  <c r="S335" i="28"/>
  <c r="T319" i="28"/>
  <c r="U319" i="28"/>
  <c r="S319" i="28"/>
  <c r="T303" i="28"/>
  <c r="U303" i="28"/>
  <c r="S303" i="28"/>
  <c r="T287" i="28"/>
  <c r="U287" i="28"/>
  <c r="S287" i="28"/>
  <c r="T271" i="28"/>
  <c r="U271" i="28"/>
  <c r="S271" i="28"/>
  <c r="T255" i="28"/>
  <c r="U255" i="28"/>
  <c r="S255" i="28"/>
  <c r="T239" i="28"/>
  <c r="U239" i="28"/>
  <c r="S239" i="28"/>
  <c r="T223" i="28"/>
  <c r="U223" i="28"/>
  <c r="S223" i="28"/>
  <c r="T207" i="28"/>
  <c r="U207" i="28"/>
  <c r="S207" i="28"/>
  <c r="T163" i="28"/>
  <c r="U163" i="28"/>
  <c r="S163" i="28"/>
  <c r="U601" i="27"/>
  <c r="T601" i="27"/>
  <c r="S601" i="27"/>
  <c r="U585" i="27"/>
  <c r="T585" i="27"/>
  <c r="S585" i="27"/>
  <c r="U569" i="27"/>
  <c r="T569" i="27"/>
  <c r="S569" i="27"/>
  <c r="U553" i="27"/>
  <c r="T553" i="27"/>
  <c r="S553" i="27"/>
  <c r="U537" i="27"/>
  <c r="T537" i="27"/>
  <c r="S537" i="27"/>
  <c r="U521" i="27"/>
  <c r="T521" i="27"/>
  <c r="S521" i="27"/>
  <c r="U505" i="27"/>
  <c r="T505" i="27"/>
  <c r="S505" i="27"/>
  <c r="U489" i="27"/>
  <c r="T489" i="27"/>
  <c r="S489" i="27"/>
  <c r="U473" i="27"/>
  <c r="T473" i="27"/>
  <c r="S473" i="27"/>
  <c r="U457" i="27"/>
  <c r="T457" i="27"/>
  <c r="S457" i="27"/>
  <c r="U441" i="27"/>
  <c r="T441" i="27"/>
  <c r="S441" i="27"/>
  <c r="U425" i="27"/>
  <c r="T425" i="27"/>
  <c r="S425" i="27"/>
  <c r="U409" i="27"/>
  <c r="T409" i="27"/>
  <c r="S409" i="27"/>
  <c r="U393" i="27"/>
  <c r="T393" i="27"/>
  <c r="S393" i="27"/>
  <c r="U377" i="27"/>
  <c r="T377" i="27"/>
  <c r="S377" i="27"/>
  <c r="U361" i="27"/>
  <c r="T361" i="27"/>
  <c r="S361" i="27"/>
  <c r="U345" i="27"/>
  <c r="T345" i="27"/>
  <c r="S345" i="27"/>
  <c r="U329" i="27"/>
  <c r="T329" i="27"/>
  <c r="S329" i="27"/>
  <c r="U313" i="27"/>
  <c r="T313" i="27"/>
  <c r="S313" i="27"/>
  <c r="U297" i="27"/>
  <c r="T297" i="27"/>
  <c r="S297" i="27"/>
  <c r="U281" i="27"/>
  <c r="T281" i="27"/>
  <c r="S281" i="27"/>
  <c r="U265" i="27"/>
  <c r="T265" i="27"/>
  <c r="S265" i="27"/>
  <c r="U249" i="27"/>
  <c r="T249" i="27"/>
  <c r="S249" i="27"/>
  <c r="U233" i="27"/>
  <c r="T233" i="27"/>
  <c r="S233" i="27"/>
  <c r="U217" i="27"/>
  <c r="T217" i="27"/>
  <c r="S217" i="27"/>
  <c r="U201" i="27"/>
  <c r="T201" i="27"/>
  <c r="S201" i="27"/>
  <c r="U185" i="27"/>
  <c r="T185" i="27"/>
  <c r="S185" i="27"/>
  <c r="U169" i="27"/>
  <c r="T169" i="27"/>
  <c r="S169" i="27"/>
  <c r="U153" i="27"/>
  <c r="T153" i="27"/>
  <c r="S153" i="27"/>
  <c r="U137" i="27"/>
  <c r="T137" i="27"/>
  <c r="S137" i="27"/>
  <c r="U121" i="27"/>
  <c r="T121" i="27"/>
  <c r="S121" i="27"/>
  <c r="U105" i="27"/>
  <c r="T105" i="27"/>
  <c r="S105" i="27"/>
  <c r="U89" i="27"/>
  <c r="T89" i="27"/>
  <c r="S89" i="27"/>
  <c r="U73" i="27"/>
  <c r="T73" i="27"/>
  <c r="S73" i="27"/>
  <c r="U57" i="27"/>
  <c r="T57" i="27"/>
  <c r="S57" i="27"/>
  <c r="U41" i="27"/>
  <c r="T41" i="27"/>
  <c r="S41" i="27"/>
  <c r="V41" i="27" s="1"/>
  <c r="U25" i="27"/>
  <c r="T25" i="27"/>
  <c r="S25" i="27"/>
  <c r="V25" i="27" s="1"/>
  <c r="U9" i="27"/>
  <c r="T9" i="27"/>
  <c r="S9" i="27"/>
  <c r="V9" i="27" s="1"/>
  <c r="T590" i="28"/>
  <c r="U590" i="28"/>
  <c r="S590" i="28"/>
  <c r="T574" i="28"/>
  <c r="U574" i="28"/>
  <c r="S574" i="28"/>
  <c r="T558" i="28"/>
  <c r="U558" i="28"/>
  <c r="S558" i="28"/>
  <c r="T542" i="28"/>
  <c r="U542" i="28"/>
  <c r="S542" i="28"/>
  <c r="T526" i="28"/>
  <c r="U526" i="28"/>
  <c r="S526" i="28"/>
  <c r="T510" i="28"/>
  <c r="U510" i="28"/>
  <c r="S510" i="28"/>
  <c r="T494" i="28"/>
  <c r="U494" i="28"/>
  <c r="S494" i="28"/>
  <c r="T478" i="28"/>
  <c r="U478" i="28"/>
  <c r="S478" i="28"/>
  <c r="T462" i="28"/>
  <c r="U462" i="28"/>
  <c r="S462" i="28"/>
  <c r="T446" i="28"/>
  <c r="U446" i="28"/>
  <c r="S446" i="28"/>
  <c r="T430" i="28"/>
  <c r="U430" i="28"/>
  <c r="S430" i="28"/>
  <c r="T414" i="28"/>
  <c r="U414" i="28"/>
  <c r="S414" i="28"/>
  <c r="T398" i="28"/>
  <c r="U398" i="28"/>
  <c r="S398" i="28"/>
  <c r="T382" i="28"/>
  <c r="U382" i="28"/>
  <c r="S382" i="28"/>
  <c r="T366" i="28"/>
  <c r="U366" i="28"/>
  <c r="S366" i="28"/>
  <c r="T350" i="28"/>
  <c r="U350" i="28"/>
  <c r="S350" i="28"/>
  <c r="T334" i="28"/>
  <c r="U334" i="28"/>
  <c r="S334" i="28"/>
  <c r="T318" i="28"/>
  <c r="U318" i="28"/>
  <c r="S318" i="28"/>
  <c r="T302" i="28"/>
  <c r="U302" i="28"/>
  <c r="S302" i="28"/>
  <c r="T286" i="28"/>
  <c r="U286" i="28"/>
  <c r="S286" i="28"/>
  <c r="T270" i="28"/>
  <c r="U270" i="28"/>
  <c r="S270" i="28"/>
  <c r="T254" i="28"/>
  <c r="U254" i="28"/>
  <c r="S254" i="28"/>
  <c r="T238" i="28"/>
  <c r="U238" i="28"/>
  <c r="S238" i="28"/>
  <c r="T222" i="28"/>
  <c r="U222" i="28"/>
  <c r="S222" i="28"/>
  <c r="T206" i="28"/>
  <c r="U206" i="28"/>
  <c r="S206" i="28"/>
  <c r="T159" i="28"/>
  <c r="U159" i="28"/>
  <c r="S159" i="28"/>
  <c r="T190" i="28"/>
  <c r="U190" i="28"/>
  <c r="S190" i="28"/>
  <c r="T174" i="28"/>
  <c r="U174" i="28"/>
  <c r="S174" i="28"/>
  <c r="T158" i="28"/>
  <c r="U158" i="28"/>
  <c r="S158" i="28"/>
  <c r="T142" i="28"/>
  <c r="U142" i="28"/>
  <c r="S142" i="28"/>
  <c r="T126" i="28"/>
  <c r="U126" i="28"/>
  <c r="S126" i="28"/>
  <c r="T110" i="28"/>
  <c r="U110" i="28"/>
  <c r="S110" i="28"/>
  <c r="T94" i="28"/>
  <c r="U94" i="28"/>
  <c r="S94" i="28"/>
  <c r="T78" i="28"/>
  <c r="U78" i="28"/>
  <c r="S78" i="28"/>
  <c r="T62" i="28"/>
  <c r="U62" i="28"/>
  <c r="S62" i="28"/>
  <c r="T46" i="28"/>
  <c r="U46" i="28"/>
  <c r="S46" i="28"/>
  <c r="T30" i="28"/>
  <c r="U30" i="28"/>
  <c r="S30" i="28"/>
  <c r="T14" i="28"/>
  <c r="U14" i="28"/>
  <c r="S14" i="28"/>
  <c r="U599" i="55"/>
  <c r="T599" i="55"/>
  <c r="S599" i="55"/>
  <c r="U583" i="55"/>
  <c r="T583" i="55"/>
  <c r="S583" i="55"/>
  <c r="T567" i="55"/>
  <c r="S567" i="55"/>
  <c r="U567" i="55"/>
  <c r="U551" i="55"/>
  <c r="T551" i="55"/>
  <c r="S551" i="55"/>
  <c r="U535" i="55"/>
  <c r="T535" i="55"/>
  <c r="S535" i="55"/>
  <c r="U519" i="55"/>
  <c r="T519" i="55"/>
  <c r="S519" i="55"/>
  <c r="T503" i="55"/>
  <c r="S503" i="55"/>
  <c r="U503" i="55"/>
  <c r="U487" i="55"/>
  <c r="T487" i="55"/>
  <c r="S487" i="55"/>
  <c r="U471" i="55"/>
  <c r="T471" i="55"/>
  <c r="S471" i="55"/>
  <c r="U455" i="55"/>
  <c r="T455" i="55"/>
  <c r="S455" i="55"/>
  <c r="T439" i="55"/>
  <c r="S439" i="55"/>
  <c r="U439" i="55"/>
  <c r="U423" i="55"/>
  <c r="S423" i="55"/>
  <c r="T423" i="55"/>
  <c r="U407" i="55"/>
  <c r="T407" i="55"/>
  <c r="S407" i="55"/>
  <c r="U391" i="55"/>
  <c r="T391" i="55"/>
  <c r="S391" i="55"/>
  <c r="T375" i="55"/>
  <c r="S375" i="55"/>
  <c r="U375" i="55"/>
  <c r="U359" i="55"/>
  <c r="S359" i="55"/>
  <c r="T359" i="55"/>
  <c r="U343" i="55"/>
  <c r="T343" i="55"/>
  <c r="S343" i="55"/>
  <c r="U327" i="55"/>
  <c r="T327" i="55"/>
  <c r="S327" i="55"/>
  <c r="T311" i="55"/>
  <c r="S311" i="55"/>
  <c r="U311" i="55"/>
  <c r="U295" i="55"/>
  <c r="S295" i="55"/>
  <c r="T295" i="55"/>
  <c r="U279" i="55"/>
  <c r="T279" i="55"/>
  <c r="S279" i="55"/>
  <c r="U263" i="55"/>
  <c r="T263" i="55"/>
  <c r="S263" i="55"/>
  <c r="T247" i="55"/>
  <c r="S247" i="55"/>
  <c r="U247" i="55"/>
  <c r="U231" i="55"/>
  <c r="S231" i="55"/>
  <c r="T231" i="55"/>
  <c r="U215" i="55"/>
  <c r="T215" i="55"/>
  <c r="S215" i="55"/>
  <c r="U199" i="55"/>
  <c r="T199" i="55"/>
  <c r="S199" i="55"/>
  <c r="T183" i="55"/>
  <c r="S183" i="55"/>
  <c r="U183" i="55"/>
  <c r="U167" i="55"/>
  <c r="S167" i="55"/>
  <c r="T167" i="55"/>
  <c r="U151" i="55"/>
  <c r="T151" i="55"/>
  <c r="S151" i="55"/>
  <c r="U135" i="55"/>
  <c r="T135" i="55"/>
  <c r="S135" i="55"/>
  <c r="U119" i="55"/>
  <c r="T119" i="55"/>
  <c r="S119" i="55"/>
  <c r="U103" i="55"/>
  <c r="S103" i="55"/>
  <c r="T103" i="55"/>
  <c r="U87" i="55"/>
  <c r="T87" i="55"/>
  <c r="S87" i="55"/>
  <c r="U71" i="55"/>
  <c r="T71" i="55"/>
  <c r="S71" i="55"/>
  <c r="U55" i="55"/>
  <c r="T55" i="55"/>
  <c r="S55" i="55"/>
  <c r="U39" i="55"/>
  <c r="S39" i="55"/>
  <c r="T39" i="55"/>
  <c r="U23" i="55"/>
  <c r="T23" i="55"/>
  <c r="S23" i="55"/>
  <c r="U7" i="55"/>
  <c r="T7" i="55"/>
  <c r="S7" i="55"/>
  <c r="V7" i="55" s="1"/>
  <c r="S185" i="28"/>
  <c r="U185" i="28"/>
  <c r="T185" i="28"/>
  <c r="S169" i="28"/>
  <c r="U169" i="28"/>
  <c r="T169" i="28"/>
  <c r="S153" i="28"/>
  <c r="U153" i="28"/>
  <c r="T153" i="28"/>
  <c r="S137" i="28"/>
  <c r="U137" i="28"/>
  <c r="T137" i="28"/>
  <c r="S121" i="28"/>
  <c r="U121" i="28"/>
  <c r="T121" i="28"/>
  <c r="T105" i="28"/>
  <c r="S105" i="28"/>
  <c r="U105" i="28"/>
  <c r="T89" i="28"/>
  <c r="S89" i="28"/>
  <c r="U89" i="28"/>
  <c r="T73" i="28"/>
  <c r="S73" i="28"/>
  <c r="U73" i="28"/>
  <c r="T57" i="28"/>
  <c r="S57" i="28"/>
  <c r="U57" i="28"/>
  <c r="T41" i="28"/>
  <c r="S41" i="28"/>
  <c r="U41" i="28"/>
  <c r="T25" i="28"/>
  <c r="S25" i="28"/>
  <c r="U25" i="28"/>
  <c r="U9" i="28"/>
  <c r="T9" i="28"/>
  <c r="S9" i="28"/>
  <c r="T590" i="55"/>
  <c r="S590" i="55"/>
  <c r="U590" i="55"/>
  <c r="T574" i="55"/>
  <c r="S574" i="55"/>
  <c r="U574" i="55"/>
  <c r="U558" i="55"/>
  <c r="T558" i="55"/>
  <c r="S558" i="55"/>
  <c r="U542" i="55"/>
  <c r="T542" i="55"/>
  <c r="S542" i="55"/>
  <c r="T526" i="55"/>
  <c r="S526" i="55"/>
  <c r="U526" i="55"/>
  <c r="T510" i="55"/>
  <c r="S510" i="55"/>
  <c r="U510" i="55"/>
  <c r="U494" i="55"/>
  <c r="T494" i="55"/>
  <c r="S494" i="55"/>
  <c r="U478" i="55"/>
  <c r="T478" i="55"/>
  <c r="S478" i="55"/>
  <c r="T462" i="55"/>
  <c r="S462" i="55"/>
  <c r="U462" i="55"/>
  <c r="T446" i="55"/>
  <c r="S446" i="55"/>
  <c r="U446" i="55"/>
  <c r="U430" i="55"/>
  <c r="S430" i="55"/>
  <c r="T430" i="55"/>
  <c r="U414" i="55"/>
  <c r="S414" i="55"/>
  <c r="T414" i="55"/>
  <c r="T398" i="55"/>
  <c r="S398" i="55"/>
  <c r="U398" i="55"/>
  <c r="T382" i="55"/>
  <c r="S382" i="55"/>
  <c r="U382" i="55"/>
  <c r="U366" i="55"/>
  <c r="S366" i="55"/>
  <c r="T366" i="55"/>
  <c r="U350" i="55"/>
  <c r="S350" i="55"/>
  <c r="T350" i="55"/>
  <c r="T334" i="55"/>
  <c r="S334" i="55"/>
  <c r="U334" i="55"/>
  <c r="T318" i="55"/>
  <c r="S318" i="55"/>
  <c r="U318" i="55"/>
  <c r="U302" i="55"/>
  <c r="S302" i="55"/>
  <c r="T302" i="55"/>
  <c r="U286" i="55"/>
  <c r="S286" i="55"/>
  <c r="T286" i="55"/>
  <c r="T270" i="55"/>
  <c r="S270" i="55"/>
  <c r="U270" i="55"/>
  <c r="T254" i="55"/>
  <c r="S254" i="55"/>
  <c r="U254" i="55"/>
  <c r="U238" i="55"/>
  <c r="S238" i="55"/>
  <c r="T238" i="55"/>
  <c r="U222" i="55"/>
  <c r="S222" i="55"/>
  <c r="T222" i="55"/>
  <c r="T206" i="55"/>
  <c r="S206" i="55"/>
  <c r="U206" i="55"/>
  <c r="T190" i="55"/>
  <c r="S190" i="55"/>
  <c r="U190" i="55"/>
  <c r="U174" i="55"/>
  <c r="S174" i="55"/>
  <c r="T174" i="55"/>
  <c r="U158" i="55"/>
  <c r="S158" i="55"/>
  <c r="T158" i="55"/>
  <c r="U142" i="55"/>
  <c r="T142" i="55"/>
  <c r="S142" i="55"/>
  <c r="U126" i="55"/>
  <c r="T126" i="55"/>
  <c r="S126" i="55"/>
  <c r="U110" i="55"/>
  <c r="S110" i="55"/>
  <c r="T110" i="55"/>
  <c r="U94" i="55"/>
  <c r="S94" i="55"/>
  <c r="T94" i="55"/>
  <c r="U78" i="55"/>
  <c r="T78" i="55"/>
  <c r="S78" i="55"/>
  <c r="U62" i="55"/>
  <c r="T62" i="55"/>
  <c r="S62" i="55"/>
  <c r="U46" i="55"/>
  <c r="S46" i="55"/>
  <c r="T46" i="55"/>
  <c r="U30" i="55"/>
  <c r="S30" i="55"/>
  <c r="T30" i="55"/>
  <c r="U14" i="55"/>
  <c r="T14" i="55"/>
  <c r="S14" i="55"/>
  <c r="T196" i="28"/>
  <c r="U196" i="28"/>
  <c r="S196" i="28"/>
  <c r="T180" i="28"/>
  <c r="U180" i="28"/>
  <c r="S180" i="28"/>
  <c r="T164" i="28"/>
  <c r="U164" i="28"/>
  <c r="S164" i="28"/>
  <c r="T148" i="28"/>
  <c r="U148" i="28"/>
  <c r="S148" i="28"/>
  <c r="T132" i="28"/>
  <c r="U132" i="28"/>
  <c r="S132" i="28"/>
  <c r="T116" i="28"/>
  <c r="U116" i="28"/>
  <c r="S116" i="28"/>
  <c r="T100" i="28"/>
  <c r="U100" i="28"/>
  <c r="S100" i="28"/>
  <c r="T84" i="28"/>
  <c r="U84" i="28"/>
  <c r="S84" i="28"/>
  <c r="T68" i="28"/>
  <c r="U68" i="28"/>
  <c r="S68" i="28"/>
  <c r="T52" i="28"/>
  <c r="U52" i="28"/>
  <c r="S52" i="28"/>
  <c r="T36" i="28"/>
  <c r="U36" i="28"/>
  <c r="S36" i="28"/>
  <c r="T20" i="28"/>
  <c r="U20" i="28"/>
  <c r="S20" i="28"/>
  <c r="U5" i="55"/>
  <c r="S5" i="55"/>
  <c r="V5" i="55" s="1"/>
  <c r="T5" i="55"/>
  <c r="U593" i="55"/>
  <c r="T593" i="55"/>
  <c r="S593" i="55"/>
  <c r="U577" i="55"/>
  <c r="T577" i="55"/>
  <c r="S577" i="55"/>
  <c r="U561" i="55"/>
  <c r="T561" i="55"/>
  <c r="S561" i="55"/>
  <c r="U545" i="55"/>
  <c r="T545" i="55"/>
  <c r="S545" i="55"/>
  <c r="U529" i="55"/>
  <c r="T529" i="55"/>
  <c r="S529" i="55"/>
  <c r="U513" i="55"/>
  <c r="T513" i="55"/>
  <c r="S513" i="55"/>
  <c r="U497" i="55"/>
  <c r="T497" i="55"/>
  <c r="S497" i="55"/>
  <c r="U481" i="55"/>
  <c r="T481" i="55"/>
  <c r="S481" i="55"/>
  <c r="U465" i="55"/>
  <c r="T465" i="55"/>
  <c r="S465" i="55"/>
  <c r="S449" i="55"/>
  <c r="U449" i="55"/>
  <c r="T449" i="55"/>
  <c r="S433" i="55"/>
  <c r="U433" i="55"/>
  <c r="T433" i="55"/>
  <c r="S417" i="55"/>
  <c r="U417" i="55"/>
  <c r="T417" i="55"/>
  <c r="S401" i="55"/>
  <c r="U401" i="55"/>
  <c r="T401" i="55"/>
  <c r="S385" i="55"/>
  <c r="U385" i="55"/>
  <c r="T385" i="55"/>
  <c r="S369" i="55"/>
  <c r="U369" i="55"/>
  <c r="T369" i="55"/>
  <c r="S353" i="55"/>
  <c r="U353" i="55"/>
  <c r="T353" i="55"/>
  <c r="S337" i="55"/>
  <c r="U337" i="55"/>
  <c r="T337" i="55"/>
  <c r="S321" i="55"/>
  <c r="U321" i="55"/>
  <c r="T321" i="55"/>
  <c r="S305" i="55"/>
  <c r="U305" i="55"/>
  <c r="T305" i="55"/>
  <c r="S289" i="55"/>
  <c r="U289" i="55"/>
  <c r="T289" i="55"/>
  <c r="S273" i="55"/>
  <c r="U273" i="55"/>
  <c r="T273" i="55"/>
  <c r="S257" i="55"/>
  <c r="U257" i="55"/>
  <c r="T257" i="55"/>
  <c r="S241" i="55"/>
  <c r="U241" i="55"/>
  <c r="T241" i="55"/>
  <c r="S225" i="55"/>
  <c r="U225" i="55"/>
  <c r="T225" i="55"/>
  <c r="S209" i="55"/>
  <c r="U209" i="55"/>
  <c r="T209" i="55"/>
  <c r="S193" i="55"/>
  <c r="U193" i="55"/>
  <c r="T193" i="55"/>
  <c r="S177" i="55"/>
  <c r="U177" i="55"/>
  <c r="T177" i="55"/>
  <c r="T161" i="55"/>
  <c r="S161" i="55"/>
  <c r="U161" i="55"/>
  <c r="T145" i="55"/>
  <c r="S145" i="55"/>
  <c r="U145" i="55"/>
  <c r="T129" i="55"/>
  <c r="S129" i="55"/>
  <c r="U129" i="55"/>
  <c r="T113" i="55"/>
  <c r="S113" i="55"/>
  <c r="U113" i="55"/>
  <c r="T97" i="55"/>
  <c r="S97" i="55"/>
  <c r="U97" i="55"/>
  <c r="T81" i="55"/>
  <c r="S81" i="55"/>
  <c r="U81" i="55"/>
  <c r="T65" i="55"/>
  <c r="S65" i="55"/>
  <c r="U65" i="55"/>
  <c r="T49" i="55"/>
  <c r="S49" i="55"/>
  <c r="U49" i="55"/>
  <c r="T33" i="55"/>
  <c r="S33" i="55"/>
  <c r="U33" i="55"/>
  <c r="T17" i="55"/>
  <c r="S17" i="55"/>
  <c r="U17" i="55"/>
  <c r="U123" i="28"/>
  <c r="S123" i="28"/>
  <c r="T123" i="28"/>
  <c r="U107" i="28"/>
  <c r="S107" i="28"/>
  <c r="T107" i="28"/>
  <c r="U91" i="28"/>
  <c r="S91" i="28"/>
  <c r="T91" i="28"/>
  <c r="U75" i="28"/>
  <c r="S75" i="28"/>
  <c r="T75" i="28"/>
  <c r="U59" i="28"/>
  <c r="S59" i="28"/>
  <c r="T59" i="28"/>
  <c r="U43" i="28"/>
  <c r="S43" i="28"/>
  <c r="T43" i="28"/>
  <c r="U27" i="28"/>
  <c r="S27" i="28"/>
  <c r="T27" i="28"/>
  <c r="U11" i="28"/>
  <c r="S11" i="28"/>
  <c r="T11" i="28"/>
  <c r="U596" i="55"/>
  <c r="T596" i="55"/>
  <c r="S596" i="55"/>
  <c r="U580" i="55"/>
  <c r="T580" i="55"/>
  <c r="S580" i="55"/>
  <c r="U564" i="55"/>
  <c r="T564" i="55"/>
  <c r="S564" i="55"/>
  <c r="U548" i="55"/>
  <c r="T548" i="55"/>
  <c r="S548" i="55"/>
  <c r="U532" i="55"/>
  <c r="T532" i="55"/>
  <c r="S532" i="55"/>
  <c r="U516" i="55"/>
  <c r="T516" i="55"/>
  <c r="S516" i="55"/>
  <c r="U500" i="55"/>
  <c r="T500" i="55"/>
  <c r="S500" i="55"/>
  <c r="U484" i="55"/>
  <c r="T484" i="55"/>
  <c r="S484" i="55"/>
  <c r="U468" i="55"/>
  <c r="T468" i="55"/>
  <c r="S468" i="55"/>
  <c r="T452" i="55"/>
  <c r="U452" i="55"/>
  <c r="S452" i="55"/>
  <c r="T436" i="55"/>
  <c r="U436" i="55"/>
  <c r="S436" i="55"/>
  <c r="T420" i="55"/>
  <c r="U420" i="55"/>
  <c r="S420" i="55"/>
  <c r="T404" i="55"/>
  <c r="U404" i="55"/>
  <c r="S404" i="55"/>
  <c r="T388" i="55"/>
  <c r="U388" i="55"/>
  <c r="S388" i="55"/>
  <c r="T372" i="55"/>
  <c r="U372" i="55"/>
  <c r="S372" i="55"/>
  <c r="T356" i="55"/>
  <c r="U356" i="55"/>
  <c r="S356" i="55"/>
  <c r="T340" i="55"/>
  <c r="U340" i="55"/>
  <c r="S340" i="55"/>
  <c r="T324" i="55"/>
  <c r="U324" i="55"/>
  <c r="S324" i="55"/>
  <c r="T308" i="55"/>
  <c r="U308" i="55"/>
  <c r="S308" i="55"/>
  <c r="T292" i="55"/>
  <c r="U292" i="55"/>
  <c r="S292" i="55"/>
  <c r="T276" i="55"/>
  <c r="U276" i="55"/>
  <c r="S276" i="55"/>
  <c r="T260" i="55"/>
  <c r="U260" i="55"/>
  <c r="S260" i="55"/>
  <c r="T244" i="55"/>
  <c r="U244" i="55"/>
  <c r="S244" i="55"/>
  <c r="T228" i="55"/>
  <c r="U228" i="55"/>
  <c r="S228" i="55"/>
  <c r="T212" i="55"/>
  <c r="U212" i="55"/>
  <c r="S212" i="55"/>
  <c r="T196" i="55"/>
  <c r="U196" i="55"/>
  <c r="S196" i="55"/>
  <c r="T180" i="55"/>
  <c r="U180" i="55"/>
  <c r="S180" i="55"/>
  <c r="U164" i="55"/>
  <c r="S164" i="55"/>
  <c r="T164" i="55"/>
  <c r="U148" i="55"/>
  <c r="S148" i="55"/>
  <c r="T148" i="55"/>
  <c r="U132" i="55"/>
  <c r="S132" i="55"/>
  <c r="T132" i="55"/>
  <c r="U116" i="55"/>
  <c r="S116" i="55"/>
  <c r="T116" i="55"/>
  <c r="U100" i="55"/>
  <c r="S100" i="55"/>
  <c r="T100" i="55"/>
  <c r="U84" i="55"/>
  <c r="S84" i="55"/>
  <c r="T84" i="55"/>
  <c r="U68" i="55"/>
  <c r="S68" i="55"/>
  <c r="T68" i="55"/>
  <c r="U52" i="55"/>
  <c r="S52" i="55"/>
  <c r="T52" i="55"/>
  <c r="U36" i="55"/>
  <c r="S36" i="55"/>
  <c r="T36" i="55"/>
  <c r="U20" i="55"/>
  <c r="S20" i="55"/>
  <c r="T20" i="55"/>
  <c r="U596" i="30"/>
  <c r="T596" i="30"/>
  <c r="S596" i="30"/>
  <c r="U580" i="30"/>
  <c r="T580" i="30"/>
  <c r="S580" i="30"/>
  <c r="U564" i="30"/>
  <c r="T564" i="30"/>
  <c r="S564" i="30"/>
  <c r="U548" i="30"/>
  <c r="T548" i="30"/>
  <c r="S548" i="30"/>
  <c r="U532" i="30"/>
  <c r="T532" i="30"/>
  <c r="S532" i="30"/>
  <c r="U516" i="30"/>
  <c r="T516" i="30"/>
  <c r="S516" i="30"/>
  <c r="U500" i="30"/>
  <c r="T500" i="30"/>
  <c r="S500" i="30"/>
  <c r="U484" i="30"/>
  <c r="T484" i="30"/>
  <c r="S484" i="30"/>
  <c r="U468" i="30"/>
  <c r="T468" i="30"/>
  <c r="S468" i="30"/>
  <c r="U452" i="30"/>
  <c r="T452" i="30"/>
  <c r="S452" i="30"/>
  <c r="U436" i="30"/>
  <c r="T436" i="30"/>
  <c r="S436" i="30"/>
  <c r="U420" i="30"/>
  <c r="T420" i="30"/>
  <c r="S420" i="30"/>
  <c r="U404" i="30"/>
  <c r="T404" i="30"/>
  <c r="S404" i="30"/>
  <c r="U388" i="30"/>
  <c r="T388" i="30"/>
  <c r="S388" i="30"/>
  <c r="U372" i="30"/>
  <c r="T372" i="30"/>
  <c r="S372" i="30"/>
  <c r="U356" i="30"/>
  <c r="T356" i="30"/>
  <c r="S356" i="30"/>
  <c r="U340" i="30"/>
  <c r="T340" i="30"/>
  <c r="S340" i="30"/>
  <c r="U324" i="30"/>
  <c r="T324" i="30"/>
  <c r="S324" i="30"/>
  <c r="U308" i="30"/>
  <c r="T308" i="30"/>
  <c r="S308" i="30"/>
  <c r="U292" i="30"/>
  <c r="T292" i="30"/>
  <c r="S292" i="30"/>
  <c r="U276" i="30"/>
  <c r="T276" i="30"/>
  <c r="S276" i="30"/>
  <c r="U260" i="30"/>
  <c r="T260" i="30"/>
  <c r="S260" i="30"/>
  <c r="U244" i="30"/>
  <c r="T244" i="30"/>
  <c r="S244" i="30"/>
  <c r="U228" i="30"/>
  <c r="T228" i="30"/>
  <c r="S228" i="30"/>
  <c r="U212" i="30"/>
  <c r="T212" i="30"/>
  <c r="S212" i="30"/>
  <c r="T196" i="30"/>
  <c r="U196" i="30"/>
  <c r="S196" i="30"/>
  <c r="T180" i="30"/>
  <c r="U180" i="30"/>
  <c r="S180" i="30"/>
  <c r="T164" i="30"/>
  <c r="U164" i="30"/>
  <c r="S164" i="30"/>
  <c r="T148" i="30"/>
  <c r="U148" i="30"/>
  <c r="S148" i="30"/>
  <c r="T132" i="30"/>
  <c r="U132" i="30"/>
  <c r="S132" i="30"/>
  <c r="T116" i="30"/>
  <c r="U116" i="30"/>
  <c r="S116" i="30"/>
  <c r="T100" i="30"/>
  <c r="U100" i="30"/>
  <c r="S100" i="30"/>
  <c r="T84" i="30"/>
  <c r="U84" i="30"/>
  <c r="S84" i="30"/>
  <c r="T68" i="30"/>
  <c r="U68" i="30"/>
  <c r="S68" i="30"/>
  <c r="T52" i="30"/>
  <c r="U52" i="30"/>
  <c r="S52" i="30"/>
  <c r="T36" i="30"/>
  <c r="U36" i="30"/>
  <c r="S36" i="30"/>
  <c r="T20" i="30"/>
  <c r="U20" i="30"/>
  <c r="S20" i="30"/>
  <c r="U595" i="30"/>
  <c r="S595" i="30"/>
  <c r="T595" i="30"/>
  <c r="U579" i="30"/>
  <c r="S579" i="30"/>
  <c r="T579" i="30"/>
  <c r="U563" i="30"/>
  <c r="S563" i="30"/>
  <c r="T563" i="30"/>
  <c r="U547" i="30"/>
  <c r="S547" i="30"/>
  <c r="T547" i="30"/>
  <c r="U531" i="30"/>
  <c r="S531" i="30"/>
  <c r="T531" i="30"/>
  <c r="U515" i="30"/>
  <c r="S515" i="30"/>
  <c r="T515" i="30"/>
  <c r="U499" i="30"/>
  <c r="S499" i="30"/>
  <c r="T499" i="30"/>
  <c r="U483" i="30"/>
  <c r="S483" i="30"/>
  <c r="T483" i="30"/>
  <c r="U467" i="30"/>
  <c r="S467" i="30"/>
  <c r="T467" i="30"/>
  <c r="U451" i="30"/>
  <c r="S451" i="30"/>
  <c r="T451" i="30"/>
  <c r="U435" i="30"/>
  <c r="S435" i="30"/>
  <c r="T435" i="30"/>
  <c r="U419" i="30"/>
  <c r="S419" i="30"/>
  <c r="T419" i="30"/>
  <c r="U403" i="30"/>
  <c r="S403" i="30"/>
  <c r="T403" i="30"/>
  <c r="U387" i="30"/>
  <c r="S387" i="30"/>
  <c r="T387" i="30"/>
  <c r="U371" i="30"/>
  <c r="S371" i="30"/>
  <c r="T371" i="30"/>
  <c r="U355" i="30"/>
  <c r="S355" i="30"/>
  <c r="T355" i="30"/>
  <c r="U339" i="30"/>
  <c r="S339" i="30"/>
  <c r="T339" i="30"/>
  <c r="U323" i="30"/>
  <c r="S323" i="30"/>
  <c r="T323" i="30"/>
  <c r="U307" i="30"/>
  <c r="S307" i="30"/>
  <c r="T307" i="30"/>
  <c r="U291" i="30"/>
  <c r="S291" i="30"/>
  <c r="T291" i="30"/>
  <c r="U275" i="30"/>
  <c r="S275" i="30"/>
  <c r="T275" i="30"/>
  <c r="U259" i="30"/>
  <c r="S259" i="30"/>
  <c r="T259" i="30"/>
  <c r="U243" i="30"/>
  <c r="S243" i="30"/>
  <c r="T243" i="30"/>
  <c r="U227" i="30"/>
  <c r="S227" i="30"/>
  <c r="T227" i="30"/>
  <c r="U211" i="30"/>
  <c r="S211" i="30"/>
  <c r="T211" i="30"/>
  <c r="T195" i="30"/>
  <c r="U195" i="30"/>
  <c r="S195" i="30"/>
  <c r="T179" i="30"/>
  <c r="U179" i="30"/>
  <c r="S179" i="30"/>
  <c r="T163" i="30"/>
  <c r="U163" i="30"/>
  <c r="S163" i="30"/>
  <c r="T147" i="30"/>
  <c r="U147" i="30"/>
  <c r="S147" i="30"/>
  <c r="T131" i="30"/>
  <c r="U131" i="30"/>
  <c r="S131" i="30"/>
  <c r="T115" i="30"/>
  <c r="U115" i="30"/>
  <c r="S115" i="30"/>
  <c r="T99" i="30"/>
  <c r="U99" i="30"/>
  <c r="S99" i="30"/>
  <c r="T83" i="30"/>
  <c r="U83" i="30"/>
  <c r="S83" i="30"/>
  <c r="T67" i="30"/>
  <c r="U67" i="30"/>
  <c r="S67" i="30"/>
  <c r="T51" i="30"/>
  <c r="U51" i="30"/>
  <c r="S51" i="30"/>
  <c r="T35" i="30"/>
  <c r="U35" i="30"/>
  <c r="S35" i="30"/>
  <c r="T19" i="30"/>
  <c r="U19" i="30"/>
  <c r="S19" i="30"/>
  <c r="U594" i="30"/>
  <c r="T594" i="30"/>
  <c r="S594" i="30"/>
  <c r="U578" i="30"/>
  <c r="T578" i="30"/>
  <c r="S578" i="30"/>
  <c r="U562" i="30"/>
  <c r="T562" i="30"/>
  <c r="S562" i="30"/>
  <c r="U546" i="30"/>
  <c r="T546" i="30"/>
  <c r="S546" i="30"/>
  <c r="U530" i="30"/>
  <c r="T530" i="30"/>
  <c r="S530" i="30"/>
  <c r="U514" i="30"/>
  <c r="T514" i="30"/>
  <c r="S514" i="30"/>
  <c r="U498" i="30"/>
  <c r="T498" i="30"/>
  <c r="S498" i="30"/>
  <c r="U482" i="30"/>
  <c r="T482" i="30"/>
  <c r="S482" i="30"/>
  <c r="U466" i="30"/>
  <c r="T466" i="30"/>
  <c r="S466" i="30"/>
  <c r="U450" i="30"/>
  <c r="S450" i="30"/>
  <c r="T450" i="30"/>
  <c r="U434" i="30"/>
  <c r="S434" i="30"/>
  <c r="T434" i="30"/>
  <c r="U418" i="30"/>
  <c r="S418" i="30"/>
  <c r="T418" i="30"/>
  <c r="U402" i="30"/>
  <c r="S402" i="30"/>
  <c r="T402" i="30"/>
  <c r="U386" i="30"/>
  <c r="S386" i="30"/>
  <c r="T386" i="30"/>
  <c r="U370" i="30"/>
  <c r="S370" i="30"/>
  <c r="T370" i="30"/>
  <c r="U354" i="30"/>
  <c r="S354" i="30"/>
  <c r="T354" i="30"/>
  <c r="U338" i="30"/>
  <c r="S338" i="30"/>
  <c r="T338" i="30"/>
  <c r="U322" i="30"/>
  <c r="S322" i="30"/>
  <c r="T322" i="30"/>
  <c r="U306" i="30"/>
  <c r="S306" i="30"/>
  <c r="T306" i="30"/>
  <c r="U290" i="30"/>
  <c r="S290" i="30"/>
  <c r="T290" i="30"/>
  <c r="U274" i="30"/>
  <c r="S274" i="30"/>
  <c r="T274" i="30"/>
  <c r="U258" i="30"/>
  <c r="S258" i="30"/>
  <c r="T258" i="30"/>
  <c r="U242" i="30"/>
  <c r="S242" i="30"/>
  <c r="T242" i="30"/>
  <c r="U226" i="30"/>
  <c r="S226" i="30"/>
  <c r="T226" i="30"/>
  <c r="U210" i="30"/>
  <c r="S210" i="30"/>
  <c r="T210" i="30"/>
  <c r="U194" i="30"/>
  <c r="S194" i="30"/>
  <c r="T194" i="30"/>
  <c r="U178" i="30"/>
  <c r="S178" i="30"/>
  <c r="T178" i="30"/>
  <c r="U162" i="30"/>
  <c r="S162" i="30"/>
  <c r="T162" i="30"/>
  <c r="U146" i="30"/>
  <c r="S146" i="30"/>
  <c r="T146" i="30"/>
  <c r="U130" i="30"/>
  <c r="S130" i="30"/>
  <c r="T130" i="30"/>
  <c r="U114" i="30"/>
  <c r="S114" i="30"/>
  <c r="T114" i="30"/>
  <c r="U98" i="30"/>
  <c r="S98" i="30"/>
  <c r="T98" i="30"/>
  <c r="U82" i="30"/>
  <c r="S82" i="30"/>
  <c r="T82" i="30"/>
  <c r="U66" i="30"/>
  <c r="S66" i="30"/>
  <c r="T66" i="30"/>
  <c r="U50" i="30"/>
  <c r="S50" i="30"/>
  <c r="T50" i="30"/>
  <c r="U34" i="30"/>
  <c r="S34" i="30"/>
  <c r="T34" i="30"/>
  <c r="U18" i="30"/>
  <c r="S18" i="30"/>
  <c r="T18" i="30"/>
  <c r="T593" i="30"/>
  <c r="U593" i="30"/>
  <c r="S593" i="30"/>
  <c r="T577" i="30"/>
  <c r="U577" i="30"/>
  <c r="S577" i="30"/>
  <c r="T561" i="30"/>
  <c r="U561" i="30"/>
  <c r="S561" i="30"/>
  <c r="T545" i="30"/>
  <c r="U545" i="30"/>
  <c r="S545" i="30"/>
  <c r="T529" i="30"/>
  <c r="U529" i="30"/>
  <c r="S529" i="30"/>
  <c r="T513" i="30"/>
  <c r="U513" i="30"/>
  <c r="S513" i="30"/>
  <c r="T497" i="30"/>
  <c r="U497" i="30"/>
  <c r="S497" i="30"/>
  <c r="T481" i="30"/>
  <c r="U481" i="30"/>
  <c r="S481" i="30"/>
  <c r="T465" i="30"/>
  <c r="U465" i="30"/>
  <c r="S465" i="30"/>
  <c r="T449" i="30"/>
  <c r="U449" i="30"/>
  <c r="S449" i="30"/>
  <c r="T433" i="30"/>
  <c r="U433" i="30"/>
  <c r="S433" i="30"/>
  <c r="T417" i="30"/>
  <c r="U417" i="30"/>
  <c r="S417" i="30"/>
  <c r="T401" i="30"/>
  <c r="U401" i="30"/>
  <c r="S401" i="30"/>
  <c r="T385" i="30"/>
  <c r="U385" i="30"/>
  <c r="S385" i="30"/>
  <c r="T369" i="30"/>
  <c r="U369" i="30"/>
  <c r="S369" i="30"/>
  <c r="T353" i="30"/>
  <c r="U353" i="30"/>
  <c r="S353" i="30"/>
  <c r="T337" i="30"/>
  <c r="U337" i="30"/>
  <c r="S337" i="30"/>
  <c r="T321" i="30"/>
  <c r="U321" i="30"/>
  <c r="S321" i="30"/>
  <c r="T305" i="30"/>
  <c r="U305" i="30"/>
  <c r="S305" i="30"/>
  <c r="T289" i="30"/>
  <c r="U289" i="30"/>
  <c r="S289" i="30"/>
  <c r="T273" i="30"/>
  <c r="U273" i="30"/>
  <c r="S273" i="30"/>
  <c r="T257" i="30"/>
  <c r="U257" i="30"/>
  <c r="S257" i="30"/>
  <c r="T241" i="30"/>
  <c r="U241" i="30"/>
  <c r="S241" i="30"/>
  <c r="T225" i="30"/>
  <c r="U225" i="30"/>
  <c r="S225" i="30"/>
  <c r="T209" i="30"/>
  <c r="U209" i="30"/>
  <c r="S209" i="30"/>
  <c r="T193" i="30"/>
  <c r="U193" i="30"/>
  <c r="S193" i="30"/>
  <c r="T177" i="30"/>
  <c r="U177" i="30"/>
  <c r="S177" i="30"/>
  <c r="T161" i="30"/>
  <c r="U161" i="30"/>
  <c r="S161" i="30"/>
  <c r="T145" i="30"/>
  <c r="U145" i="30"/>
  <c r="S145" i="30"/>
  <c r="T129" i="30"/>
  <c r="U129" i="30"/>
  <c r="S129" i="30"/>
  <c r="T113" i="30"/>
  <c r="U113" i="30"/>
  <c r="S113" i="30"/>
  <c r="T97" i="30"/>
  <c r="U97" i="30"/>
  <c r="S97" i="30"/>
  <c r="T81" i="30"/>
  <c r="U81" i="30"/>
  <c r="S81" i="30"/>
  <c r="T65" i="30"/>
  <c r="U65" i="30"/>
  <c r="S65" i="30"/>
  <c r="T49" i="30"/>
  <c r="U49" i="30"/>
  <c r="S49" i="30"/>
  <c r="T33" i="30"/>
  <c r="U33" i="30"/>
  <c r="S33" i="30"/>
  <c r="T17" i="30"/>
  <c r="U17" i="30"/>
  <c r="S17" i="30"/>
  <c r="U601" i="31"/>
  <c r="T601" i="31"/>
  <c r="S601" i="31"/>
  <c r="U585" i="31"/>
  <c r="T585" i="31"/>
  <c r="S585" i="31"/>
  <c r="U569" i="31"/>
  <c r="T569" i="31"/>
  <c r="S569" i="31"/>
  <c r="U553" i="31"/>
  <c r="T553" i="31"/>
  <c r="S553" i="31"/>
  <c r="U537" i="31"/>
  <c r="T537" i="31"/>
  <c r="S537" i="31"/>
  <c r="U521" i="31"/>
  <c r="T521" i="31"/>
  <c r="S521" i="31"/>
  <c r="U505" i="31"/>
  <c r="T505" i="31"/>
  <c r="S505" i="31"/>
  <c r="U489" i="31"/>
  <c r="T489" i="31"/>
  <c r="S489" i="31"/>
  <c r="U473" i="31"/>
  <c r="T473" i="31"/>
  <c r="S473" i="31"/>
  <c r="U457" i="31"/>
  <c r="T457" i="31"/>
  <c r="S457" i="31"/>
  <c r="U441" i="31"/>
  <c r="T441" i="31"/>
  <c r="S441" i="31"/>
  <c r="U425" i="31"/>
  <c r="T425" i="31"/>
  <c r="S425" i="31"/>
  <c r="U409" i="31"/>
  <c r="T409" i="31"/>
  <c r="S409" i="31"/>
  <c r="U393" i="31"/>
  <c r="T393" i="31"/>
  <c r="S393" i="31"/>
  <c r="U377" i="31"/>
  <c r="T377" i="31"/>
  <c r="S377" i="31"/>
  <c r="U361" i="31"/>
  <c r="T361" i="31"/>
  <c r="S361" i="31"/>
  <c r="U345" i="31"/>
  <c r="T345" i="31"/>
  <c r="S345" i="31"/>
  <c r="U329" i="31"/>
  <c r="T329" i="31"/>
  <c r="S329" i="31"/>
  <c r="U313" i="31"/>
  <c r="T313" i="31"/>
  <c r="S313" i="31"/>
  <c r="U297" i="31"/>
  <c r="T297" i="31"/>
  <c r="S297" i="31"/>
  <c r="U281" i="31"/>
  <c r="T281" i="31"/>
  <c r="S281" i="31"/>
  <c r="U265" i="31"/>
  <c r="T265" i="31"/>
  <c r="S265" i="31"/>
  <c r="U249" i="31"/>
  <c r="T249" i="31"/>
  <c r="S249" i="31"/>
  <c r="U233" i="31"/>
  <c r="T233" i="31"/>
  <c r="S233" i="31"/>
  <c r="U217" i="31"/>
  <c r="T217" i="31"/>
  <c r="S217" i="31"/>
  <c r="U201" i="31"/>
  <c r="T201" i="31"/>
  <c r="S201" i="31"/>
  <c r="U185" i="31"/>
  <c r="T185" i="31"/>
  <c r="S185" i="31"/>
  <c r="U169" i="31"/>
  <c r="T169" i="31"/>
  <c r="S169" i="31"/>
  <c r="U153" i="31"/>
  <c r="T153" i="31"/>
  <c r="S153" i="31"/>
  <c r="U137" i="31"/>
  <c r="T137" i="31"/>
  <c r="S137" i="31"/>
  <c r="U121" i="31"/>
  <c r="T121" i="31"/>
  <c r="S121" i="31"/>
  <c r="U105" i="31"/>
  <c r="T105" i="31"/>
  <c r="S105" i="31"/>
  <c r="U89" i="31"/>
  <c r="T89" i="31"/>
  <c r="S89" i="31"/>
  <c r="U73" i="31"/>
  <c r="T73" i="31"/>
  <c r="S73" i="31"/>
  <c r="U57" i="31"/>
  <c r="T57" i="31"/>
  <c r="S57" i="31"/>
  <c r="U41" i="31"/>
  <c r="T41" i="31"/>
  <c r="S41" i="31"/>
  <c r="U25" i="31"/>
  <c r="T25" i="31"/>
  <c r="S25" i="31"/>
  <c r="U9" i="31"/>
  <c r="T9" i="31"/>
  <c r="S9" i="31"/>
  <c r="U592" i="31"/>
  <c r="T592" i="31"/>
  <c r="S592" i="31"/>
  <c r="U576" i="31"/>
  <c r="T576" i="31"/>
  <c r="S576" i="31"/>
  <c r="U560" i="31"/>
  <c r="T560" i="31"/>
  <c r="S560" i="31"/>
  <c r="U544" i="31"/>
  <c r="T544" i="31"/>
  <c r="S544" i="31"/>
  <c r="U528" i="31"/>
  <c r="T528" i="31"/>
  <c r="S528" i="31"/>
  <c r="U512" i="31"/>
  <c r="T512" i="31"/>
  <c r="S512" i="31"/>
  <c r="U496" i="31"/>
  <c r="T496" i="31"/>
  <c r="S496" i="31"/>
  <c r="U480" i="31"/>
  <c r="T480" i="31"/>
  <c r="S480" i="31"/>
  <c r="U464" i="31"/>
  <c r="T464" i="31"/>
  <c r="S464" i="31"/>
  <c r="U448" i="31"/>
  <c r="T448" i="31"/>
  <c r="S448" i="31"/>
  <c r="U432" i="31"/>
  <c r="T432" i="31"/>
  <c r="S432" i="31"/>
  <c r="U416" i="31"/>
  <c r="T416" i="31"/>
  <c r="S416" i="31"/>
  <c r="U400" i="31"/>
  <c r="T400" i="31"/>
  <c r="S400" i="31"/>
  <c r="U384" i="31"/>
  <c r="T384" i="31"/>
  <c r="S384" i="31"/>
  <c r="U368" i="31"/>
  <c r="T368" i="31"/>
  <c r="S368" i="31"/>
  <c r="U352" i="31"/>
  <c r="T352" i="31"/>
  <c r="S352" i="31"/>
  <c r="U336" i="31"/>
  <c r="T336" i="31"/>
  <c r="S336" i="31"/>
  <c r="U320" i="31"/>
  <c r="T320" i="31"/>
  <c r="S320" i="31"/>
  <c r="U304" i="31"/>
  <c r="T304" i="31"/>
  <c r="S304" i="31"/>
  <c r="U288" i="31"/>
  <c r="T288" i="31"/>
  <c r="S288" i="31"/>
  <c r="U272" i="31"/>
  <c r="T272" i="31"/>
  <c r="S272" i="31"/>
  <c r="U256" i="31"/>
  <c r="T256" i="31"/>
  <c r="S256" i="31"/>
  <c r="U240" i="31"/>
  <c r="T240" i="31"/>
  <c r="S240" i="31"/>
  <c r="U224" i="31"/>
  <c r="T224" i="31"/>
  <c r="S224" i="31"/>
  <c r="U208" i="31"/>
  <c r="T208" i="31"/>
  <c r="S208" i="31"/>
  <c r="U192" i="31"/>
  <c r="T192" i="31"/>
  <c r="S192" i="31"/>
  <c r="U176" i="31"/>
  <c r="T176" i="31"/>
  <c r="S176" i="31"/>
  <c r="U160" i="31"/>
  <c r="T160" i="31"/>
  <c r="S160" i="31"/>
  <c r="U144" i="31"/>
  <c r="T144" i="31"/>
  <c r="S144" i="31"/>
  <c r="U128" i="31"/>
  <c r="T128" i="31"/>
  <c r="S128" i="31"/>
  <c r="U112" i="31"/>
  <c r="T112" i="31"/>
  <c r="S112" i="31"/>
  <c r="U96" i="31"/>
  <c r="T96" i="31"/>
  <c r="S96" i="31"/>
  <c r="U80" i="31"/>
  <c r="T80" i="31"/>
  <c r="S80" i="31"/>
  <c r="U64" i="31"/>
  <c r="T64" i="31"/>
  <c r="S64" i="31"/>
  <c r="U48" i="31"/>
  <c r="T48" i="31"/>
  <c r="S48" i="31"/>
  <c r="U32" i="31"/>
  <c r="T32" i="31"/>
  <c r="S32" i="31"/>
  <c r="U16" i="31"/>
  <c r="T16" i="31"/>
  <c r="S16" i="31"/>
  <c r="U599" i="31"/>
  <c r="T599" i="31"/>
  <c r="S599" i="31"/>
  <c r="U583" i="31"/>
  <c r="T583" i="31"/>
  <c r="S583" i="31"/>
  <c r="U567" i="31"/>
  <c r="T567" i="31"/>
  <c r="S567" i="31"/>
  <c r="U551" i="31"/>
  <c r="T551" i="31"/>
  <c r="S551" i="31"/>
  <c r="U535" i="31"/>
  <c r="T535" i="31"/>
  <c r="S535" i="31"/>
  <c r="U519" i="31"/>
  <c r="T519" i="31"/>
  <c r="S519" i="31"/>
  <c r="U503" i="31"/>
  <c r="T503" i="31"/>
  <c r="S503" i="31"/>
  <c r="U487" i="31"/>
  <c r="T487" i="31"/>
  <c r="S487" i="31"/>
  <c r="U471" i="31"/>
  <c r="T471" i="31"/>
  <c r="S471" i="31"/>
  <c r="U455" i="31"/>
  <c r="T455" i="31"/>
  <c r="S455" i="31"/>
  <c r="U439" i="31"/>
  <c r="T439" i="31"/>
  <c r="S439" i="31"/>
  <c r="U423" i="31"/>
  <c r="T423" i="31"/>
  <c r="S423" i="31"/>
  <c r="U407" i="31"/>
  <c r="T407" i="31"/>
  <c r="S407" i="31"/>
  <c r="U391" i="31"/>
  <c r="T391" i="31"/>
  <c r="S391" i="31"/>
  <c r="U375" i="31"/>
  <c r="T375" i="31"/>
  <c r="S375" i="31"/>
  <c r="U359" i="31"/>
  <c r="T359" i="31"/>
  <c r="S359" i="31"/>
  <c r="U343" i="31"/>
  <c r="T343" i="31"/>
  <c r="S343" i="31"/>
  <c r="U327" i="31"/>
  <c r="T327" i="31"/>
  <c r="S327" i="31"/>
  <c r="U311" i="31"/>
  <c r="T311" i="31"/>
  <c r="S311" i="31"/>
  <c r="U295" i="31"/>
  <c r="T295" i="31"/>
  <c r="S295" i="31"/>
  <c r="U279" i="31"/>
  <c r="T279" i="31"/>
  <c r="S279" i="31"/>
  <c r="U263" i="31"/>
  <c r="T263" i="31"/>
  <c r="S263" i="31"/>
  <c r="U247" i="31"/>
  <c r="T247" i="31"/>
  <c r="S247" i="31"/>
  <c r="U231" i="31"/>
  <c r="T231" i="31"/>
  <c r="S231" i="31"/>
  <c r="U215" i="31"/>
  <c r="T215" i="31"/>
  <c r="S215" i="31"/>
  <c r="U199" i="31"/>
  <c r="T199" i="31"/>
  <c r="S199" i="31"/>
  <c r="U183" i="31"/>
  <c r="T183" i="31"/>
  <c r="S183" i="31"/>
  <c r="U167" i="31"/>
  <c r="T167" i="31"/>
  <c r="S167" i="31"/>
  <c r="U151" i="31"/>
  <c r="T151" i="31"/>
  <c r="S151" i="31"/>
  <c r="U135" i="31"/>
  <c r="T135" i="31"/>
  <c r="S135" i="31"/>
  <c r="U119" i="31"/>
  <c r="T119" i="31"/>
  <c r="S119" i="31"/>
  <c r="U103" i="31"/>
  <c r="T103" i="31"/>
  <c r="S103" i="31"/>
  <c r="U87" i="31"/>
  <c r="T87" i="31"/>
  <c r="S87" i="31"/>
  <c r="U71" i="31"/>
  <c r="T71" i="31"/>
  <c r="S71" i="31"/>
  <c r="U55" i="31"/>
  <c r="T55" i="31"/>
  <c r="S55" i="31"/>
  <c r="U39" i="31"/>
  <c r="T39" i="31"/>
  <c r="S39" i="31"/>
  <c r="U23" i="31"/>
  <c r="T23" i="31"/>
  <c r="S23" i="31"/>
  <c r="U7" i="31"/>
  <c r="T7" i="31"/>
  <c r="S7" i="31"/>
  <c r="U590" i="31"/>
  <c r="T590" i="31"/>
  <c r="S590" i="31"/>
  <c r="U574" i="31"/>
  <c r="T574" i="31"/>
  <c r="S574" i="31"/>
  <c r="U558" i="31"/>
  <c r="T558" i="31"/>
  <c r="S558" i="31"/>
  <c r="U542" i="31"/>
  <c r="T542" i="31"/>
  <c r="S542" i="31"/>
  <c r="U526" i="31"/>
  <c r="T526" i="31"/>
  <c r="S526" i="31"/>
  <c r="U510" i="31"/>
  <c r="T510" i="31"/>
  <c r="S510" i="31"/>
  <c r="U494" i="31"/>
  <c r="T494" i="31"/>
  <c r="S494" i="31"/>
  <c r="U478" i="31"/>
  <c r="T478" i="31"/>
  <c r="S478" i="31"/>
  <c r="U462" i="31"/>
  <c r="T462" i="31"/>
  <c r="S462" i="31"/>
  <c r="U446" i="31"/>
  <c r="T446" i="31"/>
  <c r="S446" i="31"/>
  <c r="U430" i="31"/>
  <c r="T430" i="31"/>
  <c r="S430" i="31"/>
  <c r="U414" i="31"/>
  <c r="T414" i="31"/>
  <c r="S414" i="31"/>
  <c r="U398" i="31"/>
  <c r="T398" i="31"/>
  <c r="S398" i="31"/>
  <c r="U382" i="31"/>
  <c r="T382" i="31"/>
  <c r="S382" i="31"/>
  <c r="U366" i="31"/>
  <c r="T366" i="31"/>
  <c r="S366" i="31"/>
  <c r="U350" i="31"/>
  <c r="T350" i="31"/>
  <c r="S350" i="31"/>
  <c r="U334" i="31"/>
  <c r="T334" i="31"/>
  <c r="S334" i="31"/>
  <c r="U318" i="31"/>
  <c r="T318" i="31"/>
  <c r="S318" i="31"/>
  <c r="U302" i="31"/>
  <c r="T302" i="31"/>
  <c r="S302" i="31"/>
  <c r="U286" i="31"/>
  <c r="T286" i="31"/>
  <c r="S286" i="31"/>
  <c r="U270" i="31"/>
  <c r="T270" i="31"/>
  <c r="S270" i="31"/>
  <c r="U254" i="31"/>
  <c r="T254" i="31"/>
  <c r="S254" i="31"/>
  <c r="U238" i="31"/>
  <c r="T238" i="31"/>
  <c r="S238" i="31"/>
  <c r="U222" i="31"/>
  <c r="T222" i="31"/>
  <c r="S222" i="31"/>
  <c r="U206" i="31"/>
  <c r="T206" i="31"/>
  <c r="S206" i="31"/>
  <c r="U190" i="31"/>
  <c r="T190" i="31"/>
  <c r="S190" i="31"/>
  <c r="U174" i="31"/>
  <c r="T174" i="31"/>
  <c r="S174" i="31"/>
  <c r="U158" i="31"/>
  <c r="T158" i="31"/>
  <c r="S158" i="31"/>
  <c r="U142" i="31"/>
  <c r="T142" i="31"/>
  <c r="S142" i="31"/>
  <c r="U126" i="31"/>
  <c r="T126" i="31"/>
  <c r="S126" i="31"/>
  <c r="U110" i="31"/>
  <c r="T110" i="31"/>
  <c r="S110" i="31"/>
  <c r="U94" i="31"/>
  <c r="T94" i="31"/>
  <c r="S94" i="31"/>
  <c r="U78" i="31"/>
  <c r="T78" i="31"/>
  <c r="S78" i="31"/>
  <c r="U62" i="31"/>
  <c r="T62" i="31"/>
  <c r="S62" i="31"/>
  <c r="U46" i="31"/>
  <c r="T46" i="31"/>
  <c r="S46" i="31"/>
  <c r="U30" i="31"/>
  <c r="T30" i="31"/>
  <c r="S30" i="31"/>
  <c r="U14" i="31"/>
  <c r="T14" i="31"/>
  <c r="S14" i="31"/>
  <c r="U598" i="32"/>
  <c r="T598" i="32"/>
  <c r="S598" i="32"/>
  <c r="U582" i="32"/>
  <c r="T582" i="32"/>
  <c r="S582" i="32"/>
  <c r="U566" i="32"/>
  <c r="T566" i="32"/>
  <c r="S566" i="32"/>
  <c r="U550" i="32"/>
  <c r="T550" i="32"/>
  <c r="S550" i="32"/>
  <c r="U534" i="32"/>
  <c r="T534" i="32"/>
  <c r="S534" i="32"/>
  <c r="U518" i="32"/>
  <c r="T518" i="32"/>
  <c r="S518" i="32"/>
  <c r="U502" i="32"/>
  <c r="T502" i="32"/>
  <c r="S502" i="32"/>
  <c r="U486" i="32"/>
  <c r="T486" i="32"/>
  <c r="S486" i="32"/>
  <c r="U470" i="32"/>
  <c r="T470" i="32"/>
  <c r="S470" i="32"/>
  <c r="U454" i="32"/>
  <c r="T454" i="32"/>
  <c r="S454" i="32"/>
  <c r="U438" i="32"/>
  <c r="T438" i="32"/>
  <c r="S438" i="32"/>
  <c r="U422" i="32"/>
  <c r="T422" i="32"/>
  <c r="S422" i="32"/>
  <c r="U406" i="32"/>
  <c r="T406" i="32"/>
  <c r="S406" i="32"/>
  <c r="U390" i="32"/>
  <c r="T390" i="32"/>
  <c r="S390" i="32"/>
  <c r="U374" i="32"/>
  <c r="T374" i="32"/>
  <c r="S374" i="32"/>
  <c r="U358" i="32"/>
  <c r="T358" i="32"/>
  <c r="S358" i="32"/>
  <c r="U342" i="32"/>
  <c r="T342" i="32"/>
  <c r="S342" i="32"/>
  <c r="U326" i="32"/>
  <c r="T326" i="32"/>
  <c r="S326" i="32"/>
  <c r="U310" i="32"/>
  <c r="T310" i="32"/>
  <c r="S310" i="32"/>
  <c r="U601" i="32"/>
  <c r="T601" i="32"/>
  <c r="S601" i="32"/>
  <c r="U585" i="32"/>
  <c r="T585" i="32"/>
  <c r="S585" i="32"/>
  <c r="U569" i="32"/>
  <c r="T569" i="32"/>
  <c r="S569" i="32"/>
  <c r="U553" i="32"/>
  <c r="T553" i="32"/>
  <c r="S553" i="32"/>
  <c r="U537" i="32"/>
  <c r="T537" i="32"/>
  <c r="S537" i="32"/>
  <c r="U521" i="32"/>
  <c r="T521" i="32"/>
  <c r="S521" i="32"/>
  <c r="U505" i="32"/>
  <c r="T505" i="32"/>
  <c r="S505" i="32"/>
  <c r="U489" i="32"/>
  <c r="T489" i="32"/>
  <c r="S489" i="32"/>
  <c r="U473" i="32"/>
  <c r="S473" i="32"/>
  <c r="T473" i="32"/>
  <c r="U457" i="32"/>
  <c r="T457" i="32"/>
  <c r="S457" i="32"/>
  <c r="U441" i="32"/>
  <c r="T441" i="32"/>
  <c r="S441" i="32"/>
  <c r="U425" i="32"/>
  <c r="T425" i="32"/>
  <c r="S425" i="32"/>
  <c r="U409" i="32"/>
  <c r="T409" i="32"/>
  <c r="S409" i="32"/>
  <c r="U393" i="32"/>
  <c r="T393" i="32"/>
  <c r="S393" i="32"/>
  <c r="U377" i="32"/>
  <c r="T377" i="32"/>
  <c r="S377" i="32"/>
  <c r="U361" i="32"/>
  <c r="T361" i="32"/>
  <c r="S361" i="32"/>
  <c r="U345" i="32"/>
  <c r="T345" i="32"/>
  <c r="S345" i="32"/>
  <c r="U329" i="32"/>
  <c r="T329" i="32"/>
  <c r="S329" i="32"/>
  <c r="U313" i="32"/>
  <c r="T313" i="32"/>
  <c r="S313" i="32"/>
  <c r="U604" i="32"/>
  <c r="T604" i="32"/>
  <c r="S604" i="32"/>
  <c r="U588" i="32"/>
  <c r="T588" i="32"/>
  <c r="S588" i="32"/>
  <c r="U572" i="32"/>
  <c r="T572" i="32"/>
  <c r="S572" i="32"/>
  <c r="U556" i="32"/>
  <c r="T556" i="32"/>
  <c r="S556" i="32"/>
  <c r="U540" i="32"/>
  <c r="T540" i="32"/>
  <c r="S540" i="32"/>
  <c r="U524" i="32"/>
  <c r="T524" i="32"/>
  <c r="S524" i="32"/>
  <c r="U508" i="32"/>
  <c r="T508" i="32"/>
  <c r="S508" i="32"/>
  <c r="U492" i="32"/>
  <c r="T492" i="32"/>
  <c r="S492" i="32"/>
  <c r="U476" i="32"/>
  <c r="T476" i="32"/>
  <c r="S476" i="32"/>
  <c r="U460" i="32"/>
  <c r="T460" i="32"/>
  <c r="S460" i="32"/>
  <c r="U444" i="32"/>
  <c r="T444" i="32"/>
  <c r="S444" i="32"/>
  <c r="U428" i="32"/>
  <c r="T428" i="32"/>
  <c r="S428" i="32"/>
  <c r="U412" i="32"/>
  <c r="T412" i="32"/>
  <c r="S412" i="32"/>
  <c r="U396" i="32"/>
  <c r="T396" i="32"/>
  <c r="S396" i="32"/>
  <c r="U380" i="32"/>
  <c r="T380" i="32"/>
  <c r="S380" i="32"/>
  <c r="U364" i="32"/>
  <c r="T364" i="32"/>
  <c r="S364" i="32"/>
  <c r="U348" i="32"/>
  <c r="T348" i="32"/>
  <c r="S348" i="32"/>
  <c r="U332" i="32"/>
  <c r="T332" i="32"/>
  <c r="S332" i="32"/>
  <c r="U316" i="32"/>
  <c r="T316" i="32"/>
  <c r="S316" i="32"/>
  <c r="U294" i="32"/>
  <c r="T294" i="32"/>
  <c r="S294" i="32"/>
  <c r="U591" i="32"/>
  <c r="T591" i="32"/>
  <c r="S591" i="32"/>
  <c r="U575" i="32"/>
  <c r="T575" i="32"/>
  <c r="S575" i="32"/>
  <c r="U559" i="32"/>
  <c r="T559" i="32"/>
  <c r="S559" i="32"/>
  <c r="U543" i="32"/>
  <c r="T543" i="32"/>
  <c r="S543" i="32"/>
  <c r="U527" i="32"/>
  <c r="T527" i="32"/>
  <c r="S527" i="32"/>
  <c r="U511" i="32"/>
  <c r="T511" i="32"/>
  <c r="S511" i="32"/>
  <c r="U495" i="32"/>
  <c r="T495" i="32"/>
  <c r="S495" i="32"/>
  <c r="U479" i="32"/>
  <c r="T479" i="32"/>
  <c r="S479" i="32"/>
  <c r="U463" i="32"/>
  <c r="T463" i="32"/>
  <c r="S463" i="32"/>
  <c r="U447" i="32"/>
  <c r="T447" i="32"/>
  <c r="S447" i="32"/>
  <c r="U431" i="32"/>
  <c r="T431" i="32"/>
  <c r="S431" i="32"/>
  <c r="U415" i="32"/>
  <c r="T415" i="32"/>
  <c r="S415" i="32"/>
  <c r="U399" i="32"/>
  <c r="T399" i="32"/>
  <c r="S399" i="32"/>
  <c r="U383" i="32"/>
  <c r="T383" i="32"/>
  <c r="S383" i="32"/>
  <c r="U367" i="32"/>
  <c r="T367" i="32"/>
  <c r="S367" i="32"/>
  <c r="U351" i="32"/>
  <c r="T351" i="32"/>
  <c r="S351" i="32"/>
  <c r="U335" i="32"/>
  <c r="T335" i="32"/>
  <c r="S335" i="32"/>
  <c r="U319" i="32"/>
  <c r="T319" i="32"/>
  <c r="S319" i="32"/>
  <c r="U302" i="32"/>
  <c r="T302" i="32"/>
  <c r="S302" i="32"/>
  <c r="U287" i="32"/>
  <c r="T287" i="32"/>
  <c r="S287" i="32"/>
  <c r="U271" i="32"/>
  <c r="T271" i="32"/>
  <c r="S271" i="32"/>
  <c r="U255" i="32"/>
  <c r="T255" i="32"/>
  <c r="S255" i="32"/>
  <c r="U239" i="32"/>
  <c r="T239" i="32"/>
  <c r="S239" i="32"/>
  <c r="U223" i="32"/>
  <c r="T223" i="32"/>
  <c r="S223" i="32"/>
  <c r="U207" i="32"/>
  <c r="T207" i="32"/>
  <c r="S207" i="32"/>
  <c r="U191" i="32"/>
  <c r="T191" i="32"/>
  <c r="S191" i="32"/>
  <c r="U175" i="32"/>
  <c r="T175" i="32"/>
  <c r="S175" i="32"/>
  <c r="U159" i="32"/>
  <c r="T159" i="32"/>
  <c r="S159" i="32"/>
  <c r="U143" i="32"/>
  <c r="T143" i="32"/>
  <c r="S143" i="32"/>
  <c r="U127" i="32"/>
  <c r="T127" i="32"/>
  <c r="S127" i="32"/>
  <c r="U111" i="32"/>
  <c r="T111" i="32"/>
  <c r="S111" i="32"/>
  <c r="U95" i="32"/>
  <c r="T95" i="32"/>
  <c r="S95" i="32"/>
  <c r="U79" i="32"/>
  <c r="T79" i="32"/>
  <c r="S79" i="32"/>
  <c r="U63" i="32"/>
  <c r="T63" i="32"/>
  <c r="S63" i="32"/>
  <c r="U47" i="32"/>
  <c r="T47" i="32"/>
  <c r="S47" i="32"/>
  <c r="U31" i="32"/>
  <c r="T31" i="32"/>
  <c r="S31" i="32"/>
  <c r="U15" i="32"/>
  <c r="T15" i="32"/>
  <c r="S15" i="32"/>
  <c r="U286" i="32"/>
  <c r="T286" i="32"/>
  <c r="S286" i="32"/>
  <c r="U270" i="32"/>
  <c r="T270" i="32"/>
  <c r="S270" i="32"/>
  <c r="U254" i="32"/>
  <c r="T254" i="32"/>
  <c r="S254" i="32"/>
  <c r="U238" i="32"/>
  <c r="T238" i="32"/>
  <c r="S238" i="32"/>
  <c r="U222" i="32"/>
  <c r="T222" i="32"/>
  <c r="S222" i="32"/>
  <c r="U206" i="32"/>
  <c r="T206" i="32"/>
  <c r="S206" i="32"/>
  <c r="U190" i="32"/>
  <c r="T190" i="32"/>
  <c r="S190" i="32"/>
  <c r="U174" i="32"/>
  <c r="T174" i="32"/>
  <c r="S174" i="32"/>
  <c r="U158" i="32"/>
  <c r="T158" i="32"/>
  <c r="S158" i="32"/>
  <c r="U142" i="32"/>
  <c r="T142" i="32"/>
  <c r="S142" i="32"/>
  <c r="U126" i="32"/>
  <c r="T126" i="32"/>
  <c r="S126" i="32"/>
  <c r="U110" i="32"/>
  <c r="T110" i="32"/>
  <c r="S110" i="32"/>
  <c r="U94" i="32"/>
  <c r="T94" i="32"/>
  <c r="S94" i="32"/>
  <c r="U78" i="32"/>
  <c r="T78" i="32"/>
  <c r="S78" i="32"/>
  <c r="U62" i="32"/>
  <c r="T62" i="32"/>
  <c r="S62" i="32"/>
  <c r="U46" i="32"/>
  <c r="T46" i="32"/>
  <c r="S46" i="32"/>
  <c r="U30" i="32"/>
  <c r="T30" i="32"/>
  <c r="S30" i="32"/>
  <c r="U14" i="32"/>
  <c r="T14" i="32"/>
  <c r="S14" i="32"/>
  <c r="U293" i="32"/>
  <c r="T293" i="32"/>
  <c r="S293" i="32"/>
  <c r="U277" i="32"/>
  <c r="T277" i="32"/>
  <c r="S277" i="32"/>
  <c r="U261" i="32"/>
  <c r="T261" i="32"/>
  <c r="S261" i="32"/>
  <c r="U245" i="32"/>
  <c r="T245" i="32"/>
  <c r="S245" i="32"/>
  <c r="U229" i="32"/>
  <c r="T229" i="32"/>
  <c r="S229" i="32"/>
  <c r="U213" i="32"/>
  <c r="T213" i="32"/>
  <c r="S213" i="32"/>
  <c r="U197" i="32"/>
  <c r="T197" i="32"/>
  <c r="S197" i="32"/>
  <c r="U181" i="32"/>
  <c r="T181" i="32"/>
  <c r="S181" i="32"/>
  <c r="U165" i="32"/>
  <c r="T165" i="32"/>
  <c r="S165" i="32"/>
  <c r="U149" i="32"/>
  <c r="T149" i="32"/>
  <c r="S149" i="32"/>
  <c r="U133" i="32"/>
  <c r="T133" i="32"/>
  <c r="S133" i="32"/>
  <c r="U117" i="32"/>
  <c r="T117" i="32"/>
  <c r="S117" i="32"/>
  <c r="U101" i="32"/>
  <c r="T101" i="32"/>
  <c r="S101" i="32"/>
  <c r="U85" i="32"/>
  <c r="T85" i="32"/>
  <c r="S85" i="32"/>
  <c r="U69" i="32"/>
  <c r="T69" i="32"/>
  <c r="S69" i="32"/>
  <c r="U53" i="32"/>
  <c r="T53" i="32"/>
  <c r="S53" i="32"/>
  <c r="U37" i="32"/>
  <c r="T37" i="32"/>
  <c r="S37" i="32"/>
  <c r="U21" i="32"/>
  <c r="T21" i="32"/>
  <c r="S21" i="32"/>
  <c r="U5" i="33"/>
  <c r="S5" i="33"/>
  <c r="T5" i="33"/>
  <c r="U292" i="32"/>
  <c r="T292" i="32"/>
  <c r="S292" i="32"/>
  <c r="U276" i="32"/>
  <c r="T276" i="32"/>
  <c r="S276" i="32"/>
  <c r="U260" i="32"/>
  <c r="T260" i="32"/>
  <c r="S260" i="32"/>
  <c r="U244" i="32"/>
  <c r="T244" i="32"/>
  <c r="S244" i="32"/>
  <c r="U228" i="32"/>
  <c r="T228" i="32"/>
  <c r="S228" i="32"/>
  <c r="U212" i="32"/>
  <c r="T212" i="32"/>
  <c r="S212" i="32"/>
  <c r="U196" i="32"/>
  <c r="T196" i="32"/>
  <c r="S196" i="32"/>
  <c r="U180" i="32"/>
  <c r="T180" i="32"/>
  <c r="S180" i="32"/>
  <c r="U164" i="32"/>
  <c r="T164" i="32"/>
  <c r="S164" i="32"/>
  <c r="U148" i="32"/>
  <c r="T148" i="32"/>
  <c r="S148" i="32"/>
  <c r="U132" i="32"/>
  <c r="T132" i="32"/>
  <c r="S132" i="32"/>
  <c r="U116" i="32"/>
  <c r="T116" i="32"/>
  <c r="S116" i="32"/>
  <c r="U100" i="32"/>
  <c r="T100" i="32"/>
  <c r="S100" i="32"/>
  <c r="U84" i="32"/>
  <c r="T84" i="32"/>
  <c r="S84" i="32"/>
  <c r="U68" i="32"/>
  <c r="T68" i="32"/>
  <c r="S68" i="32"/>
  <c r="U52" i="32"/>
  <c r="T52" i="32"/>
  <c r="S52" i="32"/>
  <c r="U36" i="32"/>
  <c r="T36" i="32"/>
  <c r="S36" i="32"/>
  <c r="U20" i="32"/>
  <c r="T20" i="32"/>
  <c r="S20" i="32"/>
  <c r="U602" i="33"/>
  <c r="T602" i="33"/>
  <c r="S602" i="33"/>
  <c r="U586" i="33"/>
  <c r="T586" i="33"/>
  <c r="S586" i="33"/>
  <c r="U570" i="33"/>
  <c r="T570" i="33"/>
  <c r="S570" i="33"/>
  <c r="U554" i="33"/>
  <c r="T554" i="33"/>
  <c r="S554" i="33"/>
  <c r="U530" i="33"/>
  <c r="T530" i="33"/>
  <c r="S530" i="33"/>
  <c r="U482" i="33"/>
  <c r="T482" i="33"/>
  <c r="S482" i="33"/>
  <c r="U418" i="33"/>
  <c r="T418" i="33"/>
  <c r="S418" i="33"/>
  <c r="U601" i="33"/>
  <c r="S601" i="33"/>
  <c r="T601" i="33"/>
  <c r="U585" i="33"/>
  <c r="S585" i="33"/>
  <c r="T585" i="33"/>
  <c r="U569" i="33"/>
  <c r="S569" i="33"/>
  <c r="T569" i="33"/>
  <c r="U553" i="33"/>
  <c r="S553" i="33"/>
  <c r="T553" i="33"/>
  <c r="T528" i="33"/>
  <c r="U528" i="33"/>
  <c r="S528" i="33"/>
  <c r="U478" i="33"/>
  <c r="S478" i="33"/>
  <c r="T478" i="33"/>
  <c r="U414" i="33"/>
  <c r="S414" i="33"/>
  <c r="T414" i="33"/>
  <c r="T600" i="33"/>
  <c r="U600" i="33"/>
  <c r="S600" i="33"/>
  <c r="T584" i="33"/>
  <c r="U584" i="33"/>
  <c r="S584" i="33"/>
  <c r="T568" i="33"/>
  <c r="U568" i="33"/>
  <c r="S568" i="33"/>
  <c r="T552" i="33"/>
  <c r="U552" i="33"/>
  <c r="S552" i="33"/>
  <c r="U526" i="33"/>
  <c r="S526" i="33"/>
  <c r="T526" i="33"/>
  <c r="U474" i="33"/>
  <c r="T474" i="33"/>
  <c r="S474" i="33"/>
  <c r="U410" i="33"/>
  <c r="T410" i="33"/>
  <c r="S410" i="33"/>
  <c r="T599" i="33"/>
  <c r="U599" i="33"/>
  <c r="S599" i="33"/>
  <c r="T583" i="33"/>
  <c r="U583" i="33"/>
  <c r="S583" i="33"/>
  <c r="T567" i="33"/>
  <c r="U567" i="33"/>
  <c r="S567" i="33"/>
  <c r="T551" i="33"/>
  <c r="U551" i="33"/>
  <c r="S551" i="33"/>
  <c r="T524" i="33"/>
  <c r="U524" i="33"/>
  <c r="S524" i="33"/>
  <c r="U470" i="33"/>
  <c r="S470" i="33"/>
  <c r="T470" i="33"/>
  <c r="U406" i="33"/>
  <c r="S406" i="33"/>
  <c r="T406" i="33"/>
  <c r="U366" i="33"/>
  <c r="S366" i="33"/>
  <c r="T366" i="33"/>
  <c r="U350" i="33"/>
  <c r="S350" i="33"/>
  <c r="T350" i="33"/>
  <c r="U334" i="33"/>
  <c r="S334" i="33"/>
  <c r="T334" i="33"/>
  <c r="U318" i="33"/>
  <c r="S318" i="33"/>
  <c r="T318" i="33"/>
  <c r="U302" i="33"/>
  <c r="S302" i="33"/>
  <c r="T302" i="33"/>
  <c r="U286" i="33"/>
  <c r="S286" i="33"/>
  <c r="T286" i="33"/>
  <c r="U270" i="33"/>
  <c r="S270" i="33"/>
  <c r="T270" i="33"/>
  <c r="U254" i="33"/>
  <c r="S254" i="33"/>
  <c r="T254" i="33"/>
  <c r="U238" i="33"/>
  <c r="S238" i="33"/>
  <c r="T238" i="33"/>
  <c r="U222" i="33"/>
  <c r="S222" i="33"/>
  <c r="T222" i="33"/>
  <c r="U206" i="33"/>
  <c r="S206" i="33"/>
  <c r="T206" i="33"/>
  <c r="U190" i="33"/>
  <c r="S190" i="33"/>
  <c r="T190" i="33"/>
  <c r="U174" i="33"/>
  <c r="S174" i="33"/>
  <c r="T174" i="33"/>
  <c r="U158" i="33"/>
  <c r="S158" i="33"/>
  <c r="T158" i="33"/>
  <c r="U142" i="33"/>
  <c r="S142" i="33"/>
  <c r="T142" i="33"/>
  <c r="U126" i="33"/>
  <c r="S126" i="33"/>
  <c r="T126" i="33"/>
  <c r="U110" i="33"/>
  <c r="S110" i="33"/>
  <c r="T110" i="33"/>
  <c r="U94" i="33"/>
  <c r="S94" i="33"/>
  <c r="T94" i="33"/>
  <c r="U78" i="33"/>
  <c r="S78" i="33"/>
  <c r="T78" i="33"/>
  <c r="U62" i="33"/>
  <c r="S62" i="33"/>
  <c r="T62" i="33"/>
  <c r="U46" i="33"/>
  <c r="S46" i="33"/>
  <c r="T46" i="33"/>
  <c r="U30" i="33"/>
  <c r="S30" i="33"/>
  <c r="T30" i="33"/>
  <c r="U14" i="33"/>
  <c r="S14" i="33"/>
  <c r="T14" i="33"/>
  <c r="S541" i="33"/>
  <c r="T541" i="33"/>
  <c r="U541" i="33"/>
  <c r="S525" i="33"/>
  <c r="T525" i="33"/>
  <c r="U525" i="33"/>
  <c r="S509" i="33"/>
  <c r="T509" i="33"/>
  <c r="U509" i="33"/>
  <c r="S493" i="33"/>
  <c r="T493" i="33"/>
  <c r="U493" i="33"/>
  <c r="S477" i="33"/>
  <c r="T477" i="33"/>
  <c r="U477" i="33"/>
  <c r="S461" i="33"/>
  <c r="T461" i="33"/>
  <c r="U461" i="33"/>
  <c r="S445" i="33"/>
  <c r="T445" i="33"/>
  <c r="U445" i="33"/>
  <c r="S429" i="33"/>
  <c r="T429" i="33"/>
  <c r="U429" i="33"/>
  <c r="S413" i="33"/>
  <c r="T413" i="33"/>
  <c r="U413" i="33"/>
  <c r="S397" i="33"/>
  <c r="T397" i="33"/>
  <c r="U397" i="33"/>
  <c r="S381" i="33"/>
  <c r="T381" i="33"/>
  <c r="U381" i="33"/>
  <c r="S365" i="33"/>
  <c r="T365" i="33"/>
  <c r="U365" i="33"/>
  <c r="S349" i="33"/>
  <c r="T349" i="33"/>
  <c r="U349" i="33"/>
  <c r="S333" i="33"/>
  <c r="T333" i="33"/>
  <c r="U333" i="33"/>
  <c r="S317" i="33"/>
  <c r="T317" i="33"/>
  <c r="U317" i="33"/>
  <c r="S301" i="33"/>
  <c r="T301" i="33"/>
  <c r="U301" i="33"/>
  <c r="S285" i="33"/>
  <c r="T285" i="33"/>
  <c r="U285" i="33"/>
  <c r="S269" i="33"/>
  <c r="T269" i="33"/>
  <c r="U269" i="33"/>
  <c r="S253" i="33"/>
  <c r="T253" i="33"/>
  <c r="U253" i="33"/>
  <c r="S237" i="33"/>
  <c r="T237" i="33"/>
  <c r="U237" i="33"/>
  <c r="S221" i="33"/>
  <c r="T221" i="33"/>
  <c r="U221" i="33"/>
  <c r="U205" i="33"/>
  <c r="S205" i="33"/>
  <c r="T205" i="33"/>
  <c r="U189" i="33"/>
  <c r="S189" i="33"/>
  <c r="T189" i="33"/>
  <c r="U173" i="33"/>
  <c r="S173" i="33"/>
  <c r="T173" i="33"/>
  <c r="U157" i="33"/>
  <c r="S157" i="33"/>
  <c r="T157" i="33"/>
  <c r="U141" i="33"/>
  <c r="S141" i="33"/>
  <c r="T141" i="33"/>
  <c r="U125" i="33"/>
  <c r="S125" i="33"/>
  <c r="T125" i="33"/>
  <c r="U109" i="33"/>
  <c r="S109" i="33"/>
  <c r="T109" i="33"/>
  <c r="U93" i="33"/>
  <c r="S93" i="33"/>
  <c r="T93" i="33"/>
  <c r="U77" i="33"/>
  <c r="S77" i="33"/>
  <c r="T77" i="33"/>
  <c r="U61" i="33"/>
  <c r="S61" i="33"/>
  <c r="T61" i="33"/>
  <c r="U45" i="33"/>
  <c r="S45" i="33"/>
  <c r="T45" i="33"/>
  <c r="U29" i="33"/>
  <c r="S29" i="33"/>
  <c r="T29" i="33"/>
  <c r="U13" i="33"/>
  <c r="S13" i="33"/>
  <c r="T13" i="33"/>
  <c r="T508" i="33"/>
  <c r="U508" i="33"/>
  <c r="S508" i="33"/>
  <c r="T492" i="33"/>
  <c r="U492" i="33"/>
  <c r="S492" i="33"/>
  <c r="T476" i="33"/>
  <c r="U476" i="33"/>
  <c r="S476" i="33"/>
  <c r="T460" i="33"/>
  <c r="U460" i="33"/>
  <c r="S460" i="33"/>
  <c r="T444" i="33"/>
  <c r="U444" i="33"/>
  <c r="S444" i="33"/>
  <c r="T428" i="33"/>
  <c r="U428" i="33"/>
  <c r="S428" i="33"/>
  <c r="T412" i="33"/>
  <c r="U412" i="33"/>
  <c r="S412" i="33"/>
  <c r="T396" i="33"/>
  <c r="U396" i="33"/>
  <c r="S396" i="33"/>
  <c r="T380" i="33"/>
  <c r="U380" i="33"/>
  <c r="S380" i="33"/>
  <c r="T364" i="33"/>
  <c r="U364" i="33"/>
  <c r="S364" i="33"/>
  <c r="T348" i="33"/>
  <c r="U348" i="33"/>
  <c r="S348" i="33"/>
  <c r="T332" i="33"/>
  <c r="U332" i="33"/>
  <c r="S332" i="33"/>
  <c r="T316" i="33"/>
  <c r="U316" i="33"/>
  <c r="S316" i="33"/>
  <c r="T300" i="33"/>
  <c r="U300" i="33"/>
  <c r="S300" i="33"/>
  <c r="T284" i="33"/>
  <c r="U284" i="33"/>
  <c r="S284" i="33"/>
  <c r="T268" i="33"/>
  <c r="U268" i="33"/>
  <c r="S268" i="33"/>
  <c r="T252" i="33"/>
  <c r="U252" i="33"/>
  <c r="S252" i="33"/>
  <c r="T236" i="33"/>
  <c r="U236" i="33"/>
  <c r="S236" i="33"/>
  <c r="T220" i="33"/>
  <c r="U220" i="33"/>
  <c r="S220" i="33"/>
  <c r="U204" i="33"/>
  <c r="T204" i="33"/>
  <c r="S204" i="33"/>
  <c r="U188" i="33"/>
  <c r="T188" i="33"/>
  <c r="S188" i="33"/>
  <c r="U172" i="33"/>
  <c r="T172" i="33"/>
  <c r="S172" i="33"/>
  <c r="U156" i="33"/>
  <c r="T156" i="33"/>
  <c r="S156" i="33"/>
  <c r="U140" i="33"/>
  <c r="T140" i="33"/>
  <c r="S140" i="33"/>
  <c r="U124" i="33"/>
  <c r="T124" i="33"/>
  <c r="S124" i="33"/>
  <c r="U108" i="33"/>
  <c r="T108" i="33"/>
  <c r="S108" i="33"/>
  <c r="U92" i="33"/>
  <c r="T92" i="33"/>
  <c r="S92" i="33"/>
  <c r="U76" i="33"/>
  <c r="T76" i="33"/>
  <c r="S76" i="33"/>
  <c r="U60" i="33"/>
  <c r="S60" i="33"/>
  <c r="T60" i="33"/>
  <c r="U44" i="33"/>
  <c r="S44" i="33"/>
  <c r="T44" i="33"/>
  <c r="U28" i="33"/>
  <c r="S28" i="33"/>
  <c r="T28" i="33"/>
  <c r="U12" i="33"/>
  <c r="S12" i="33"/>
  <c r="T12" i="33"/>
  <c r="T539" i="33"/>
  <c r="U539" i="33"/>
  <c r="S539" i="33"/>
  <c r="T523" i="33"/>
  <c r="U523" i="33"/>
  <c r="S523" i="33"/>
  <c r="T507" i="33"/>
  <c r="U507" i="33"/>
  <c r="S507" i="33"/>
  <c r="T491" i="33"/>
  <c r="U491" i="33"/>
  <c r="S491" i="33"/>
  <c r="T475" i="33"/>
  <c r="U475" i="33"/>
  <c r="S475" i="33"/>
  <c r="T459" i="33"/>
  <c r="U459" i="33"/>
  <c r="S459" i="33"/>
  <c r="T443" i="33"/>
  <c r="U443" i="33"/>
  <c r="S443" i="33"/>
  <c r="T427" i="33"/>
  <c r="U427" i="33"/>
  <c r="S427" i="33"/>
  <c r="T411" i="33"/>
  <c r="U411" i="33"/>
  <c r="S411" i="33"/>
  <c r="T395" i="33"/>
  <c r="U395" i="33"/>
  <c r="S395" i="33"/>
  <c r="T379" i="33"/>
  <c r="U379" i="33"/>
  <c r="S379" i="33"/>
  <c r="T363" i="33"/>
  <c r="U363" i="33"/>
  <c r="S363" i="33"/>
  <c r="T347" i="33"/>
  <c r="U347" i="33"/>
  <c r="S347" i="33"/>
  <c r="T331" i="33"/>
  <c r="U331" i="33"/>
  <c r="S331" i="33"/>
  <c r="T315" i="33"/>
  <c r="U315" i="33"/>
  <c r="S315" i="33"/>
  <c r="T299" i="33"/>
  <c r="U299" i="33"/>
  <c r="S299" i="33"/>
  <c r="T283" i="33"/>
  <c r="U283" i="33"/>
  <c r="S283" i="33"/>
  <c r="T267" i="33"/>
  <c r="U267" i="33"/>
  <c r="S267" i="33"/>
  <c r="T251" i="33"/>
  <c r="U251" i="33"/>
  <c r="S251" i="33"/>
  <c r="T235" i="33"/>
  <c r="U235" i="33"/>
  <c r="S235" i="33"/>
  <c r="T219" i="33"/>
  <c r="U219" i="33"/>
  <c r="S219" i="33"/>
  <c r="T203" i="33"/>
  <c r="U203" i="33"/>
  <c r="S203" i="33"/>
  <c r="T187" i="33"/>
  <c r="U187" i="33"/>
  <c r="S187" i="33"/>
  <c r="T171" i="33"/>
  <c r="U171" i="33"/>
  <c r="S171" i="33"/>
  <c r="T155" i="33"/>
  <c r="U155" i="33"/>
  <c r="S155" i="33"/>
  <c r="T139" i="33"/>
  <c r="U139" i="33"/>
  <c r="S139" i="33"/>
  <c r="T123" i="33"/>
  <c r="U123" i="33"/>
  <c r="S123" i="33"/>
  <c r="T107" i="33"/>
  <c r="U107" i="33"/>
  <c r="S107" i="33"/>
  <c r="T91" i="33"/>
  <c r="U91" i="33"/>
  <c r="S91" i="33"/>
  <c r="T75" i="33"/>
  <c r="U75" i="33"/>
  <c r="S75" i="33"/>
  <c r="T59" i="33"/>
  <c r="U59" i="33"/>
  <c r="S59" i="33"/>
  <c r="T43" i="33"/>
  <c r="U43" i="33"/>
  <c r="S43" i="33"/>
  <c r="T27" i="33"/>
  <c r="U27" i="33"/>
  <c r="S27" i="33"/>
  <c r="T11" i="33"/>
  <c r="U11" i="33"/>
  <c r="S11" i="33"/>
  <c r="U592" i="34"/>
  <c r="S592" i="34"/>
  <c r="T592" i="34"/>
  <c r="U581" i="34"/>
  <c r="T581" i="34"/>
  <c r="S581" i="34"/>
  <c r="U603" i="34"/>
  <c r="T603" i="34"/>
  <c r="S603" i="34"/>
  <c r="U440" i="34"/>
  <c r="T440" i="34"/>
  <c r="S440" i="34"/>
  <c r="U523" i="34"/>
  <c r="T523" i="34"/>
  <c r="S523" i="34"/>
  <c r="U591" i="34"/>
  <c r="T591" i="34"/>
  <c r="S591" i="34"/>
  <c r="U569" i="34"/>
  <c r="T569" i="34"/>
  <c r="S569" i="34"/>
  <c r="U548" i="34"/>
  <c r="T548" i="34"/>
  <c r="S548" i="34"/>
  <c r="U527" i="34"/>
  <c r="T527" i="34"/>
  <c r="S527" i="34"/>
  <c r="U484" i="34"/>
  <c r="T484" i="34"/>
  <c r="S484" i="34"/>
  <c r="U605" i="34"/>
  <c r="T605" i="34"/>
  <c r="S605" i="34"/>
  <c r="U584" i="34"/>
  <c r="T584" i="34"/>
  <c r="S584" i="34"/>
  <c r="T563" i="34"/>
  <c r="U563" i="34"/>
  <c r="S563" i="34"/>
  <c r="U541" i="34"/>
  <c r="T541" i="34"/>
  <c r="S541" i="34"/>
  <c r="U520" i="34"/>
  <c r="T520" i="34"/>
  <c r="S520" i="34"/>
  <c r="U464" i="34"/>
  <c r="S464" i="34"/>
  <c r="T464" i="34"/>
  <c r="U599" i="34"/>
  <c r="T599" i="34"/>
  <c r="S599" i="34"/>
  <c r="U577" i="34"/>
  <c r="T577" i="34"/>
  <c r="S577" i="34"/>
  <c r="U556" i="34"/>
  <c r="T556" i="34"/>
  <c r="S556" i="34"/>
  <c r="U535" i="34"/>
  <c r="T535" i="34"/>
  <c r="S535" i="34"/>
  <c r="U508" i="34"/>
  <c r="T508" i="34"/>
  <c r="S508" i="34"/>
  <c r="U444" i="34"/>
  <c r="T444" i="34"/>
  <c r="S444" i="34"/>
  <c r="U594" i="34"/>
  <c r="S594" i="34"/>
  <c r="T594" i="34"/>
  <c r="U578" i="34"/>
  <c r="S578" i="34"/>
  <c r="T578" i="34"/>
  <c r="U562" i="34"/>
  <c r="S562" i="34"/>
  <c r="T562" i="34"/>
  <c r="U546" i="34"/>
  <c r="S546" i="34"/>
  <c r="T546" i="34"/>
  <c r="U530" i="34"/>
  <c r="S530" i="34"/>
  <c r="T530" i="34"/>
  <c r="U514" i="34"/>
  <c r="S514" i="34"/>
  <c r="T514" i="34"/>
  <c r="U498" i="34"/>
  <c r="S498" i="34"/>
  <c r="T498" i="34"/>
  <c r="T482" i="34"/>
  <c r="U482" i="34"/>
  <c r="S482" i="34"/>
  <c r="T466" i="34"/>
  <c r="U466" i="34"/>
  <c r="S466" i="34"/>
  <c r="T450" i="34"/>
  <c r="U450" i="34"/>
  <c r="S450" i="34"/>
  <c r="T434" i="34"/>
  <c r="U434" i="34"/>
  <c r="S434" i="34"/>
  <c r="T418" i="34"/>
  <c r="U418" i="34"/>
  <c r="S418" i="34"/>
  <c r="T402" i="34"/>
  <c r="U402" i="34"/>
  <c r="S402" i="34"/>
  <c r="T386" i="34"/>
  <c r="U386" i="34"/>
  <c r="S386" i="34"/>
  <c r="U370" i="34"/>
  <c r="T370" i="34"/>
  <c r="S370" i="34"/>
  <c r="U354" i="34"/>
  <c r="T354" i="34"/>
  <c r="S354" i="34"/>
  <c r="U328" i="34"/>
  <c r="T328" i="34"/>
  <c r="S328" i="34"/>
  <c r="U296" i="34"/>
  <c r="T296" i="34"/>
  <c r="S296" i="34"/>
  <c r="U264" i="34"/>
  <c r="T264" i="34"/>
  <c r="S264" i="34"/>
  <c r="U509" i="34"/>
  <c r="T509" i="34"/>
  <c r="S509" i="34"/>
  <c r="U493" i="34"/>
  <c r="T493" i="34"/>
  <c r="S493" i="34"/>
  <c r="U477" i="34"/>
  <c r="T477" i="34"/>
  <c r="S477" i="34"/>
  <c r="U461" i="34"/>
  <c r="T461" i="34"/>
  <c r="S461" i="34"/>
  <c r="U445" i="34"/>
  <c r="T445" i="34"/>
  <c r="S445" i="34"/>
  <c r="U429" i="34"/>
  <c r="T429" i="34"/>
  <c r="S429" i="34"/>
  <c r="U413" i="34"/>
  <c r="T413" i="34"/>
  <c r="S413" i="34"/>
  <c r="U397" i="34"/>
  <c r="T397" i="34"/>
  <c r="S397" i="34"/>
  <c r="U381" i="34"/>
  <c r="T381" i="34"/>
  <c r="S381" i="34"/>
  <c r="T365" i="34"/>
  <c r="U365" i="34"/>
  <c r="S365" i="34"/>
  <c r="U349" i="34"/>
  <c r="T349" i="34"/>
  <c r="S349" i="34"/>
  <c r="U318" i="34"/>
  <c r="T318" i="34"/>
  <c r="S318" i="34"/>
  <c r="U286" i="34"/>
  <c r="T286" i="34"/>
  <c r="S286" i="34"/>
  <c r="U254" i="34"/>
  <c r="T254" i="34"/>
  <c r="S254" i="34"/>
  <c r="U416" i="34"/>
  <c r="S416" i="34"/>
  <c r="T416" i="34"/>
  <c r="U400" i="34"/>
  <c r="S400" i="34"/>
  <c r="T400" i="34"/>
  <c r="U384" i="34"/>
  <c r="S384" i="34"/>
  <c r="T384" i="34"/>
  <c r="U368" i="34"/>
  <c r="S368" i="34"/>
  <c r="T368" i="34"/>
  <c r="U352" i="34"/>
  <c r="S352" i="34"/>
  <c r="T352" i="34"/>
  <c r="U324" i="34"/>
  <c r="T324" i="34"/>
  <c r="S324" i="34"/>
  <c r="U292" i="34"/>
  <c r="T292" i="34"/>
  <c r="S292" i="34"/>
  <c r="U260" i="34"/>
  <c r="T260" i="34"/>
  <c r="S260" i="34"/>
  <c r="U511" i="34"/>
  <c r="T511" i="34"/>
  <c r="S511" i="34"/>
  <c r="U495" i="34"/>
  <c r="T495" i="34"/>
  <c r="S495" i="34"/>
  <c r="U479" i="34"/>
  <c r="T479" i="34"/>
  <c r="S479" i="34"/>
  <c r="U463" i="34"/>
  <c r="T463" i="34"/>
  <c r="S463" i="34"/>
  <c r="U447" i="34"/>
  <c r="T447" i="34"/>
  <c r="S447" i="34"/>
  <c r="U431" i="34"/>
  <c r="T431" i="34"/>
  <c r="S431" i="34"/>
  <c r="U415" i="34"/>
  <c r="T415" i="34"/>
  <c r="S415" i="34"/>
  <c r="U399" i="34"/>
  <c r="T399" i="34"/>
  <c r="S399" i="34"/>
  <c r="U383" i="34"/>
  <c r="T383" i="34"/>
  <c r="S383" i="34"/>
  <c r="U367" i="34"/>
  <c r="T367" i="34"/>
  <c r="S367" i="34"/>
  <c r="U351" i="34"/>
  <c r="T351" i="34"/>
  <c r="S351" i="34"/>
  <c r="U322" i="34"/>
  <c r="T322" i="34"/>
  <c r="S322" i="34"/>
  <c r="U290" i="34"/>
  <c r="T290" i="34"/>
  <c r="S290" i="34"/>
  <c r="U258" i="34"/>
  <c r="T258" i="34"/>
  <c r="S258" i="34"/>
  <c r="T341" i="34"/>
  <c r="U341" i="34"/>
  <c r="S341" i="34"/>
  <c r="T325" i="34"/>
  <c r="U325" i="34"/>
  <c r="S325" i="34"/>
  <c r="T309" i="34"/>
  <c r="U309" i="34"/>
  <c r="S309" i="34"/>
  <c r="T293" i="34"/>
  <c r="U293" i="34"/>
  <c r="S293" i="34"/>
  <c r="T277" i="34"/>
  <c r="U277" i="34"/>
  <c r="S277" i="34"/>
  <c r="T261" i="34"/>
  <c r="U261" i="34"/>
  <c r="S261" i="34"/>
  <c r="T245" i="34"/>
  <c r="U245" i="34"/>
  <c r="S245" i="34"/>
  <c r="T229" i="34"/>
  <c r="U229" i="34"/>
  <c r="S229" i="34"/>
  <c r="T213" i="34"/>
  <c r="U213" i="34"/>
  <c r="S213" i="34"/>
  <c r="U197" i="34"/>
  <c r="T197" i="34"/>
  <c r="S197" i="34"/>
  <c r="U181" i="34"/>
  <c r="T181" i="34"/>
  <c r="S181" i="34"/>
  <c r="U165" i="34"/>
  <c r="T165" i="34"/>
  <c r="S165" i="34"/>
  <c r="U149" i="34"/>
  <c r="T149" i="34"/>
  <c r="S149" i="34"/>
  <c r="U133" i="34"/>
  <c r="T133" i="34"/>
  <c r="S133" i="34"/>
  <c r="U117" i="34"/>
  <c r="T117" i="34"/>
  <c r="S117" i="34"/>
  <c r="U101" i="34"/>
  <c r="T101" i="34"/>
  <c r="S101" i="34"/>
  <c r="U85" i="34"/>
  <c r="T85" i="34"/>
  <c r="S85" i="34"/>
  <c r="U69" i="34"/>
  <c r="T69" i="34"/>
  <c r="S69" i="34"/>
  <c r="U53" i="34"/>
  <c r="T53" i="34"/>
  <c r="S53" i="34"/>
  <c r="U37" i="34"/>
  <c r="T37" i="34"/>
  <c r="S37" i="34"/>
  <c r="U21" i="34"/>
  <c r="T21" i="34"/>
  <c r="S21" i="34"/>
  <c r="T240" i="34"/>
  <c r="U240" i="34"/>
  <c r="S240" i="34"/>
  <c r="U224" i="34"/>
  <c r="T224" i="34"/>
  <c r="S224" i="34"/>
  <c r="U208" i="34"/>
  <c r="T208" i="34"/>
  <c r="S208" i="34"/>
  <c r="U192" i="34"/>
  <c r="S192" i="34"/>
  <c r="T192" i="34"/>
  <c r="U176" i="34"/>
  <c r="T176" i="34"/>
  <c r="S176" i="34"/>
  <c r="U160" i="34"/>
  <c r="T160" i="34"/>
  <c r="S160" i="34"/>
  <c r="U144" i="34"/>
  <c r="S144" i="34"/>
  <c r="T144" i="34"/>
  <c r="U128" i="34"/>
  <c r="S128" i="34"/>
  <c r="T128" i="34"/>
  <c r="U112" i="34"/>
  <c r="T112" i="34"/>
  <c r="S112" i="34"/>
  <c r="U96" i="34"/>
  <c r="T96" i="34"/>
  <c r="S96" i="34"/>
  <c r="U80" i="34"/>
  <c r="S80" i="34"/>
  <c r="T80" i="34"/>
  <c r="U64" i="34"/>
  <c r="S64" i="34"/>
  <c r="T64" i="34"/>
  <c r="U48" i="34"/>
  <c r="T48" i="34"/>
  <c r="S48" i="34"/>
  <c r="U32" i="34"/>
  <c r="T32" i="34"/>
  <c r="S32" i="34"/>
  <c r="U16" i="34"/>
  <c r="S16" i="34"/>
  <c r="T16" i="34"/>
  <c r="U343" i="34"/>
  <c r="T343" i="34"/>
  <c r="S343" i="34"/>
  <c r="U327" i="34"/>
  <c r="T327" i="34"/>
  <c r="S327" i="34"/>
  <c r="U311" i="34"/>
  <c r="T311" i="34"/>
  <c r="S311" i="34"/>
  <c r="U295" i="34"/>
  <c r="T295" i="34"/>
  <c r="S295" i="34"/>
  <c r="U279" i="34"/>
  <c r="T279" i="34"/>
  <c r="S279" i="34"/>
  <c r="U263" i="34"/>
  <c r="T263" i="34"/>
  <c r="S263" i="34"/>
  <c r="U247" i="34"/>
  <c r="T247" i="34"/>
  <c r="S247" i="34"/>
  <c r="U231" i="34"/>
  <c r="T231" i="34"/>
  <c r="S231" i="34"/>
  <c r="U215" i="34"/>
  <c r="T215" i="34"/>
  <c r="S215" i="34"/>
  <c r="U199" i="34"/>
  <c r="T199" i="34"/>
  <c r="S199" i="34"/>
  <c r="U183" i="34"/>
  <c r="T183" i="34"/>
  <c r="S183" i="34"/>
  <c r="U167" i="34"/>
  <c r="T167" i="34"/>
  <c r="S167" i="34"/>
  <c r="U151" i="34"/>
  <c r="T151" i="34"/>
  <c r="S151" i="34"/>
  <c r="U135" i="34"/>
  <c r="T135" i="34"/>
  <c r="S135" i="34"/>
  <c r="U119" i="34"/>
  <c r="T119" i="34"/>
  <c r="S119" i="34"/>
  <c r="U103" i="34"/>
  <c r="T103" i="34"/>
  <c r="S103" i="34"/>
  <c r="U87" i="34"/>
  <c r="T87" i="34"/>
  <c r="S87" i="34"/>
  <c r="U71" i="34"/>
  <c r="T71" i="34"/>
  <c r="S71" i="34"/>
  <c r="U55" i="34"/>
  <c r="T55" i="34"/>
  <c r="S55" i="34"/>
  <c r="U39" i="34"/>
  <c r="T39" i="34"/>
  <c r="S39" i="34"/>
  <c r="U23" i="34"/>
  <c r="T23" i="34"/>
  <c r="S23" i="34"/>
  <c r="U7" i="34"/>
  <c r="T7" i="34"/>
  <c r="S7" i="34"/>
  <c r="U226" i="34"/>
  <c r="T226" i="34"/>
  <c r="S226" i="34"/>
  <c r="U210" i="34"/>
  <c r="T210" i="34"/>
  <c r="S210" i="34"/>
  <c r="U194" i="34"/>
  <c r="T194" i="34"/>
  <c r="S194" i="34"/>
  <c r="U178" i="34"/>
  <c r="T178" i="34"/>
  <c r="S178" i="34"/>
  <c r="U162" i="34"/>
  <c r="T162" i="34"/>
  <c r="S162" i="34"/>
  <c r="U146" i="34"/>
  <c r="T146" i="34"/>
  <c r="S146" i="34"/>
  <c r="U130" i="34"/>
  <c r="T130" i="34"/>
  <c r="S130" i="34"/>
  <c r="U114" i="34"/>
  <c r="T114" i="34"/>
  <c r="S114" i="34"/>
  <c r="U98" i="34"/>
  <c r="T98" i="34"/>
  <c r="S98" i="34"/>
  <c r="U82" i="34"/>
  <c r="T82" i="34"/>
  <c r="S82" i="34"/>
  <c r="U66" i="34"/>
  <c r="T66" i="34"/>
  <c r="S66" i="34"/>
  <c r="U50" i="34"/>
  <c r="T50" i="34"/>
  <c r="S50" i="34"/>
  <c r="U34" i="34"/>
  <c r="T34" i="34"/>
  <c r="S34" i="34"/>
  <c r="U18" i="34"/>
  <c r="T18" i="34"/>
  <c r="S18" i="34"/>
  <c r="T594" i="24"/>
  <c r="U594" i="24"/>
  <c r="S594" i="24"/>
  <c r="T578" i="24"/>
  <c r="U578" i="24"/>
  <c r="S578" i="24"/>
  <c r="T562" i="24"/>
  <c r="U562" i="24"/>
  <c r="S562" i="24"/>
  <c r="T546" i="24"/>
  <c r="U546" i="24"/>
  <c r="S546" i="24"/>
  <c r="T530" i="24"/>
  <c r="U530" i="24"/>
  <c r="S530" i="24"/>
  <c r="T514" i="24"/>
  <c r="U514" i="24"/>
  <c r="S514" i="24"/>
  <c r="T498" i="24"/>
  <c r="U498" i="24"/>
  <c r="S498" i="24"/>
  <c r="T482" i="24"/>
  <c r="U482" i="24"/>
  <c r="S482" i="24"/>
  <c r="T466" i="24"/>
  <c r="U466" i="24"/>
  <c r="S466" i="24"/>
  <c r="T450" i="24"/>
  <c r="U450" i="24"/>
  <c r="S450" i="24"/>
  <c r="T434" i="24"/>
  <c r="U434" i="24"/>
  <c r="S434" i="24"/>
  <c r="T418" i="24"/>
  <c r="U418" i="24"/>
  <c r="S418" i="24"/>
  <c r="T402" i="24"/>
  <c r="U402" i="24"/>
  <c r="S402" i="24"/>
  <c r="T386" i="24"/>
  <c r="U386" i="24"/>
  <c r="S386" i="24"/>
  <c r="T370" i="24"/>
  <c r="U370" i="24"/>
  <c r="S370" i="24"/>
  <c r="T354" i="24"/>
  <c r="U354" i="24"/>
  <c r="S354" i="24"/>
  <c r="T338" i="24"/>
  <c r="U338" i="24"/>
  <c r="S338" i="24"/>
  <c r="T322" i="24"/>
  <c r="U322" i="24"/>
  <c r="S322" i="24"/>
  <c r="T306" i="24"/>
  <c r="U306" i="24"/>
  <c r="S306" i="24"/>
  <c r="T290" i="24"/>
  <c r="U290" i="24"/>
  <c r="S290" i="24"/>
  <c r="T274" i="24"/>
  <c r="U274" i="24"/>
  <c r="S274" i="24"/>
  <c r="T258" i="24"/>
  <c r="U258" i="24"/>
  <c r="S258" i="24"/>
  <c r="T242" i="24"/>
  <c r="U242" i="24"/>
  <c r="S242" i="24"/>
  <c r="T226" i="24"/>
  <c r="U226" i="24"/>
  <c r="S226" i="24"/>
  <c r="T210" i="24"/>
  <c r="U210" i="24"/>
  <c r="S210" i="24"/>
  <c r="T194" i="24"/>
  <c r="U194" i="24"/>
  <c r="S194" i="24"/>
  <c r="T178" i="24"/>
  <c r="U178" i="24"/>
  <c r="S178" i="24"/>
  <c r="T162" i="24"/>
  <c r="U162" i="24"/>
  <c r="S162" i="24"/>
  <c r="T146" i="24"/>
  <c r="U146" i="24"/>
  <c r="S146" i="24"/>
  <c r="T130" i="24"/>
  <c r="U130" i="24"/>
  <c r="S130" i="24"/>
  <c r="T114" i="24"/>
  <c r="U114" i="24"/>
  <c r="S114" i="24"/>
  <c r="T98" i="24"/>
  <c r="U98" i="24"/>
  <c r="S98" i="24"/>
  <c r="T82" i="24"/>
  <c r="U82" i="24"/>
  <c r="S82" i="24"/>
  <c r="T66" i="24"/>
  <c r="U66" i="24"/>
  <c r="S66" i="24"/>
  <c r="T50" i="24"/>
  <c r="U50" i="24"/>
  <c r="S50" i="24"/>
  <c r="T34" i="24"/>
  <c r="U34" i="24"/>
  <c r="S34" i="24"/>
  <c r="V34" i="24" s="1"/>
  <c r="T18" i="24"/>
  <c r="U18" i="24"/>
  <c r="S18" i="24"/>
  <c r="V18" i="24" s="1"/>
  <c r="U5" i="24"/>
  <c r="T5" i="24"/>
  <c r="S5" i="24"/>
  <c r="U593" i="24"/>
  <c r="S593" i="24"/>
  <c r="T593" i="24"/>
  <c r="U577" i="24"/>
  <c r="S577" i="24"/>
  <c r="T577" i="24"/>
  <c r="U561" i="24"/>
  <c r="S561" i="24"/>
  <c r="T561" i="24"/>
  <c r="U545" i="24"/>
  <c r="S545" i="24"/>
  <c r="T545" i="24"/>
  <c r="U529" i="24"/>
  <c r="S529" i="24"/>
  <c r="T529" i="24"/>
  <c r="U513" i="24"/>
  <c r="S513" i="24"/>
  <c r="T513" i="24"/>
  <c r="U497" i="24"/>
  <c r="S497" i="24"/>
  <c r="T497" i="24"/>
  <c r="U481" i="24"/>
  <c r="S481" i="24"/>
  <c r="T481" i="24"/>
  <c r="U465" i="24"/>
  <c r="S465" i="24"/>
  <c r="T465" i="24"/>
  <c r="U449" i="24"/>
  <c r="S449" i="24"/>
  <c r="T449" i="24"/>
  <c r="U433" i="24"/>
  <c r="S433" i="24"/>
  <c r="T433" i="24"/>
  <c r="U417" i="24"/>
  <c r="S417" i="24"/>
  <c r="T417" i="24"/>
  <c r="U401" i="24"/>
  <c r="S401" i="24"/>
  <c r="T401" i="24"/>
  <c r="U385" i="24"/>
  <c r="S385" i="24"/>
  <c r="T385" i="24"/>
  <c r="U369" i="24"/>
  <c r="S369" i="24"/>
  <c r="T369" i="24"/>
  <c r="U353" i="24"/>
  <c r="S353" i="24"/>
  <c r="T353" i="24"/>
  <c r="U337" i="24"/>
  <c r="S337" i="24"/>
  <c r="T337" i="24"/>
  <c r="U321" i="24"/>
  <c r="S321" i="24"/>
  <c r="T321" i="24"/>
  <c r="U305" i="24"/>
  <c r="S305" i="24"/>
  <c r="T305" i="24"/>
  <c r="U289" i="24"/>
  <c r="S289" i="24"/>
  <c r="T289" i="24"/>
  <c r="U273" i="24"/>
  <c r="S273" i="24"/>
  <c r="T273" i="24"/>
  <c r="U257" i="24"/>
  <c r="S257" i="24"/>
  <c r="T257" i="24"/>
  <c r="S241" i="24"/>
  <c r="U241" i="24"/>
  <c r="T241" i="24"/>
  <c r="S225" i="24"/>
  <c r="U225" i="24"/>
  <c r="T225" i="24"/>
  <c r="S209" i="24"/>
  <c r="U209" i="24"/>
  <c r="T209" i="24"/>
  <c r="S193" i="24"/>
  <c r="U193" i="24"/>
  <c r="T193" i="24"/>
  <c r="S177" i="24"/>
  <c r="U177" i="24"/>
  <c r="T177" i="24"/>
  <c r="S161" i="24"/>
  <c r="U161" i="24"/>
  <c r="T161" i="24"/>
  <c r="S145" i="24"/>
  <c r="U145" i="24"/>
  <c r="T145" i="24"/>
  <c r="S129" i="24"/>
  <c r="U129" i="24"/>
  <c r="T129" i="24"/>
  <c r="S113" i="24"/>
  <c r="U113" i="24"/>
  <c r="T113" i="24"/>
  <c r="S97" i="24"/>
  <c r="U97" i="24"/>
  <c r="T97" i="24"/>
  <c r="S81" i="24"/>
  <c r="U81" i="24"/>
  <c r="T81" i="24"/>
  <c r="S65" i="24"/>
  <c r="U65" i="24"/>
  <c r="T65" i="24"/>
  <c r="S49" i="24"/>
  <c r="U49" i="24"/>
  <c r="T49" i="24"/>
  <c r="S33" i="24"/>
  <c r="V33" i="24" s="1"/>
  <c r="U33" i="24"/>
  <c r="T33" i="24"/>
  <c r="S17" i="24"/>
  <c r="U17" i="24"/>
  <c r="T17" i="24"/>
  <c r="S600" i="24"/>
  <c r="T600" i="24"/>
  <c r="U600" i="24"/>
  <c r="S584" i="24"/>
  <c r="T584" i="24"/>
  <c r="U584" i="24"/>
  <c r="S568" i="24"/>
  <c r="T568" i="24"/>
  <c r="U568" i="24"/>
  <c r="S552" i="24"/>
  <c r="T552" i="24"/>
  <c r="U552" i="24"/>
  <c r="S536" i="24"/>
  <c r="T536" i="24"/>
  <c r="U536" i="24"/>
  <c r="S520" i="24"/>
  <c r="T520" i="24"/>
  <c r="U520" i="24"/>
  <c r="S504" i="24"/>
  <c r="T504" i="24"/>
  <c r="U504" i="24"/>
  <c r="S488" i="24"/>
  <c r="T488" i="24"/>
  <c r="U488" i="24"/>
  <c r="S472" i="24"/>
  <c r="T472" i="24"/>
  <c r="U472" i="24"/>
  <c r="S456" i="24"/>
  <c r="T456" i="24"/>
  <c r="U456" i="24"/>
  <c r="S440" i="24"/>
  <c r="T440" i="24"/>
  <c r="U440" i="24"/>
  <c r="S424" i="24"/>
  <c r="T424" i="24"/>
  <c r="U424" i="24"/>
  <c r="S408" i="24"/>
  <c r="T408" i="24"/>
  <c r="U408" i="24"/>
  <c r="S392" i="24"/>
  <c r="T392" i="24"/>
  <c r="U392" i="24"/>
  <c r="S376" i="24"/>
  <c r="T376" i="24"/>
  <c r="U376" i="24"/>
  <c r="S360" i="24"/>
  <c r="T360" i="24"/>
  <c r="U360" i="24"/>
  <c r="S344" i="24"/>
  <c r="T344" i="24"/>
  <c r="U344" i="24"/>
  <c r="S328" i="24"/>
  <c r="T328" i="24"/>
  <c r="U328" i="24"/>
  <c r="S312" i="24"/>
  <c r="T312" i="24"/>
  <c r="U312" i="24"/>
  <c r="S296" i="24"/>
  <c r="T296" i="24"/>
  <c r="U296" i="24"/>
  <c r="S280" i="24"/>
  <c r="T280" i="24"/>
  <c r="U280" i="24"/>
  <c r="S264" i="24"/>
  <c r="T264" i="24"/>
  <c r="U264" i="24"/>
  <c r="S248" i="24"/>
  <c r="T248" i="24"/>
  <c r="U248" i="24"/>
  <c r="S232" i="24"/>
  <c r="T232" i="24"/>
  <c r="U232" i="24"/>
  <c r="S216" i="24"/>
  <c r="T216" i="24"/>
  <c r="U216" i="24"/>
  <c r="S200" i="24"/>
  <c r="T200" i="24"/>
  <c r="U200" i="24"/>
  <c r="S184" i="24"/>
  <c r="T184" i="24"/>
  <c r="U184" i="24"/>
  <c r="S168" i="24"/>
  <c r="T168" i="24"/>
  <c r="U168" i="24"/>
  <c r="S152" i="24"/>
  <c r="T152" i="24"/>
  <c r="U152" i="24"/>
  <c r="S136" i="24"/>
  <c r="T136" i="24"/>
  <c r="U136" i="24"/>
  <c r="S120" i="24"/>
  <c r="T120" i="24"/>
  <c r="U120" i="24"/>
  <c r="S104" i="24"/>
  <c r="T104" i="24"/>
  <c r="U104" i="24"/>
  <c r="S88" i="24"/>
  <c r="T88" i="24"/>
  <c r="U88" i="24"/>
  <c r="S72" i="24"/>
  <c r="T72" i="24"/>
  <c r="U72" i="24"/>
  <c r="S56" i="24"/>
  <c r="T56" i="24"/>
  <c r="U56" i="24"/>
  <c r="S40" i="24"/>
  <c r="T40" i="24"/>
  <c r="U40" i="24"/>
  <c r="S24" i="24"/>
  <c r="V24" i="24" s="1"/>
  <c r="T24" i="24"/>
  <c r="U24" i="24"/>
  <c r="U591" i="24"/>
  <c r="T591" i="24"/>
  <c r="S591" i="24"/>
  <c r="U575" i="24"/>
  <c r="T575" i="24"/>
  <c r="S575" i="24"/>
  <c r="U559" i="24"/>
  <c r="T559" i="24"/>
  <c r="S559" i="24"/>
  <c r="U543" i="24"/>
  <c r="T543" i="24"/>
  <c r="S543" i="24"/>
  <c r="U527" i="24"/>
  <c r="T527" i="24"/>
  <c r="S527" i="24"/>
  <c r="U511" i="24"/>
  <c r="T511" i="24"/>
  <c r="S511" i="24"/>
  <c r="U495" i="24"/>
  <c r="T495" i="24"/>
  <c r="S495" i="24"/>
  <c r="U479" i="24"/>
  <c r="T479" i="24"/>
  <c r="S479" i="24"/>
  <c r="U463" i="24"/>
  <c r="T463" i="24"/>
  <c r="S463" i="24"/>
  <c r="U447" i="24"/>
  <c r="T447" i="24"/>
  <c r="S447" i="24"/>
  <c r="U431" i="24"/>
  <c r="T431" i="24"/>
  <c r="S431" i="24"/>
  <c r="U415" i="24"/>
  <c r="T415" i="24"/>
  <c r="S415" i="24"/>
  <c r="U399" i="24"/>
  <c r="T399" i="24"/>
  <c r="S399" i="24"/>
  <c r="U383" i="24"/>
  <c r="T383" i="24"/>
  <c r="S383" i="24"/>
  <c r="U367" i="24"/>
  <c r="T367" i="24"/>
  <c r="S367" i="24"/>
  <c r="U351" i="24"/>
  <c r="T351" i="24"/>
  <c r="S351" i="24"/>
  <c r="U335" i="24"/>
  <c r="T335" i="24"/>
  <c r="S335" i="24"/>
  <c r="U319" i="24"/>
  <c r="T319" i="24"/>
  <c r="S319" i="24"/>
  <c r="U303" i="24"/>
  <c r="T303" i="24"/>
  <c r="S303" i="24"/>
  <c r="U287" i="24"/>
  <c r="T287" i="24"/>
  <c r="S287" i="24"/>
  <c r="U271" i="24"/>
  <c r="T271" i="24"/>
  <c r="S271" i="24"/>
  <c r="U255" i="24"/>
  <c r="T255" i="24"/>
  <c r="S255" i="24"/>
  <c r="U239" i="24"/>
  <c r="T239" i="24"/>
  <c r="S239" i="24"/>
  <c r="U223" i="24"/>
  <c r="T223" i="24"/>
  <c r="S223" i="24"/>
  <c r="U207" i="24"/>
  <c r="T207" i="24"/>
  <c r="S207" i="24"/>
  <c r="U191" i="24"/>
  <c r="T191" i="24"/>
  <c r="S191" i="24"/>
  <c r="U175" i="24"/>
  <c r="T175" i="24"/>
  <c r="S175" i="24"/>
  <c r="U159" i="24"/>
  <c r="T159" i="24"/>
  <c r="S159" i="24"/>
  <c r="U143" i="24"/>
  <c r="T143" i="24"/>
  <c r="S143" i="24"/>
  <c r="U127" i="24"/>
  <c r="T127" i="24"/>
  <c r="S127" i="24"/>
  <c r="U111" i="24"/>
  <c r="T111" i="24"/>
  <c r="S111" i="24"/>
  <c r="U95" i="24"/>
  <c r="T95" i="24"/>
  <c r="S95" i="24"/>
  <c r="U79" i="24"/>
  <c r="T79" i="24"/>
  <c r="S79" i="24"/>
  <c r="U63" i="24"/>
  <c r="T63" i="24"/>
  <c r="S63" i="24"/>
  <c r="U47" i="24"/>
  <c r="T47" i="24"/>
  <c r="S47" i="24"/>
  <c r="U31" i="24"/>
  <c r="T31" i="24"/>
  <c r="S31" i="24"/>
  <c r="V31" i="24" s="1"/>
  <c r="U15" i="24"/>
  <c r="S15" i="24"/>
  <c r="V15" i="24" s="1"/>
  <c r="T15" i="24"/>
  <c r="U602" i="54"/>
  <c r="T602" i="54"/>
  <c r="S602" i="54"/>
  <c r="U586" i="54"/>
  <c r="T586" i="54"/>
  <c r="S586" i="54"/>
  <c r="U570" i="54"/>
  <c r="T570" i="54"/>
  <c r="S570" i="54"/>
  <c r="U554" i="54"/>
  <c r="T554" i="54"/>
  <c r="S554" i="54"/>
  <c r="U538" i="54"/>
  <c r="T538" i="54"/>
  <c r="S538" i="54"/>
  <c r="U522" i="54"/>
  <c r="T522" i="54"/>
  <c r="S522" i="54"/>
  <c r="U506" i="54"/>
  <c r="T506" i="54"/>
  <c r="S506" i="54"/>
  <c r="U490" i="54"/>
  <c r="T490" i="54"/>
  <c r="S490" i="54"/>
  <c r="U474" i="54"/>
  <c r="T474" i="54"/>
  <c r="S474" i="54"/>
  <c r="U458" i="54"/>
  <c r="T458" i="54"/>
  <c r="S458" i="54"/>
  <c r="U442" i="54"/>
  <c r="T442" i="54"/>
  <c r="S442" i="54"/>
  <c r="U426" i="54"/>
  <c r="T426" i="54"/>
  <c r="S426" i="54"/>
  <c r="U410" i="54"/>
  <c r="T410" i="54"/>
  <c r="S410" i="54"/>
  <c r="U394" i="54"/>
  <c r="T394" i="54"/>
  <c r="S394" i="54"/>
  <c r="U378" i="54"/>
  <c r="T378" i="54"/>
  <c r="S378" i="54"/>
  <c r="U362" i="54"/>
  <c r="T362" i="54"/>
  <c r="S362" i="54"/>
  <c r="U346" i="54"/>
  <c r="T346" i="54"/>
  <c r="S346" i="54"/>
  <c r="U330" i="54"/>
  <c r="T330" i="54"/>
  <c r="S330" i="54"/>
  <c r="U314" i="54"/>
  <c r="T314" i="54"/>
  <c r="S314" i="54"/>
  <c r="U298" i="54"/>
  <c r="T298" i="54"/>
  <c r="S298" i="54"/>
  <c r="U282" i="54"/>
  <c r="T282" i="54"/>
  <c r="S282" i="54"/>
  <c r="U266" i="54"/>
  <c r="T266" i="54"/>
  <c r="S266" i="54"/>
  <c r="U250" i="54"/>
  <c r="T250" i="54"/>
  <c r="S250" i="54"/>
  <c r="U234" i="54"/>
  <c r="T234" i="54"/>
  <c r="S234" i="54"/>
  <c r="U218" i="54"/>
  <c r="T218" i="54"/>
  <c r="S218" i="54"/>
  <c r="U202" i="54"/>
  <c r="T202" i="54"/>
  <c r="S202" i="54"/>
  <c r="U186" i="54"/>
  <c r="T186" i="54"/>
  <c r="S186" i="54"/>
  <c r="U170" i="54"/>
  <c r="T170" i="54"/>
  <c r="S170" i="54"/>
  <c r="U154" i="54"/>
  <c r="T154" i="54"/>
  <c r="S154" i="54"/>
  <c r="U138" i="54"/>
  <c r="T138" i="54"/>
  <c r="S138" i="54"/>
  <c r="U122" i="54"/>
  <c r="T122" i="54"/>
  <c r="S122" i="54"/>
  <c r="U106" i="54"/>
  <c r="T106" i="54"/>
  <c r="S106" i="54"/>
  <c r="U90" i="54"/>
  <c r="T90" i="54"/>
  <c r="S90" i="54"/>
  <c r="U74" i="54"/>
  <c r="T74" i="54"/>
  <c r="S74" i="54"/>
  <c r="U58" i="54"/>
  <c r="T58" i="54"/>
  <c r="S58" i="54"/>
  <c r="U42" i="54"/>
  <c r="T42" i="54"/>
  <c r="S42" i="54"/>
  <c r="V42" i="54" s="1"/>
  <c r="U26" i="54"/>
  <c r="T26" i="54"/>
  <c r="S26" i="54"/>
  <c r="V26" i="54" s="1"/>
  <c r="U10" i="54"/>
  <c r="T10" i="54"/>
  <c r="S10" i="54"/>
  <c r="U596" i="26"/>
  <c r="S596" i="26"/>
  <c r="T596" i="26"/>
  <c r="S580" i="26"/>
  <c r="U580" i="26"/>
  <c r="T580" i="26"/>
  <c r="U564" i="26"/>
  <c r="S564" i="26"/>
  <c r="T564" i="26"/>
  <c r="S548" i="26"/>
  <c r="U548" i="26"/>
  <c r="T548" i="26"/>
  <c r="U532" i="26"/>
  <c r="T532" i="26"/>
  <c r="S532" i="26"/>
  <c r="U516" i="26"/>
  <c r="T516" i="26"/>
  <c r="S516" i="26"/>
  <c r="U500" i="26"/>
  <c r="T500" i="26"/>
  <c r="S500" i="26"/>
  <c r="U484" i="26"/>
  <c r="T484" i="26"/>
  <c r="S484" i="26"/>
  <c r="U468" i="26"/>
  <c r="T468" i="26"/>
  <c r="S468" i="26"/>
  <c r="U452" i="26"/>
  <c r="T452" i="26"/>
  <c r="S452" i="26"/>
  <c r="U436" i="26"/>
  <c r="T436" i="26"/>
  <c r="S436" i="26"/>
  <c r="U420" i="26"/>
  <c r="T420" i="26"/>
  <c r="S420" i="26"/>
  <c r="U404" i="26"/>
  <c r="T404" i="26"/>
  <c r="S404" i="26"/>
  <c r="U388" i="26"/>
  <c r="T388" i="26"/>
  <c r="S388" i="26"/>
  <c r="U372" i="26"/>
  <c r="T372" i="26"/>
  <c r="S372" i="26"/>
  <c r="T356" i="26"/>
  <c r="U356" i="26"/>
  <c r="S356" i="26"/>
  <c r="U340" i="26"/>
  <c r="T340" i="26"/>
  <c r="S340" i="26"/>
  <c r="T324" i="26"/>
  <c r="U324" i="26"/>
  <c r="S324" i="26"/>
  <c r="U308" i="26"/>
  <c r="T308" i="26"/>
  <c r="S308" i="26"/>
  <c r="T292" i="26"/>
  <c r="U292" i="26"/>
  <c r="S292" i="26"/>
  <c r="U276" i="26"/>
  <c r="T276" i="26"/>
  <c r="S276" i="26"/>
  <c r="T260" i="26"/>
  <c r="U260" i="26"/>
  <c r="S260" i="26"/>
  <c r="U244" i="26"/>
  <c r="T244" i="26"/>
  <c r="S244" i="26"/>
  <c r="T228" i="26"/>
  <c r="U228" i="26"/>
  <c r="S228" i="26"/>
  <c r="U212" i="26"/>
  <c r="T212" i="26"/>
  <c r="S212" i="26"/>
  <c r="T196" i="26"/>
  <c r="U196" i="26"/>
  <c r="S196" i="26"/>
  <c r="U180" i="26"/>
  <c r="T180" i="26"/>
  <c r="S180" i="26"/>
  <c r="T164" i="26"/>
  <c r="U164" i="26"/>
  <c r="S164" i="26"/>
  <c r="U148" i="26"/>
  <c r="T148" i="26"/>
  <c r="S148" i="26"/>
  <c r="T132" i="26"/>
  <c r="U132" i="26"/>
  <c r="S132" i="26"/>
  <c r="T116" i="26"/>
  <c r="U116" i="26"/>
  <c r="S116" i="26"/>
  <c r="T100" i="26"/>
  <c r="U100" i="26"/>
  <c r="S100" i="26"/>
  <c r="T84" i="26"/>
  <c r="U84" i="26"/>
  <c r="S84" i="26"/>
  <c r="T68" i="26"/>
  <c r="U68" i="26"/>
  <c r="S68" i="26"/>
  <c r="T52" i="26"/>
  <c r="U52" i="26"/>
  <c r="S52" i="26"/>
  <c r="T36" i="26"/>
  <c r="U36" i="26"/>
  <c r="S36" i="26"/>
  <c r="V36" i="26" s="1"/>
  <c r="T20" i="26"/>
  <c r="U20" i="26"/>
  <c r="S20" i="26"/>
  <c r="V20" i="26" s="1"/>
  <c r="U5" i="27"/>
  <c r="S5" i="27"/>
  <c r="T5" i="27"/>
  <c r="U593" i="54"/>
  <c r="T593" i="54"/>
  <c r="S593" i="54"/>
  <c r="U577" i="54"/>
  <c r="T577" i="54"/>
  <c r="S577" i="54"/>
  <c r="U561" i="54"/>
  <c r="T561" i="54"/>
  <c r="S561" i="54"/>
  <c r="U545" i="54"/>
  <c r="T545" i="54"/>
  <c r="S545" i="54"/>
  <c r="U529" i="54"/>
  <c r="T529" i="54"/>
  <c r="S529" i="54"/>
  <c r="U513" i="54"/>
  <c r="T513" i="54"/>
  <c r="S513" i="54"/>
  <c r="U497" i="54"/>
  <c r="T497" i="54"/>
  <c r="S497" i="54"/>
  <c r="U481" i="54"/>
  <c r="T481" i="54"/>
  <c r="S481" i="54"/>
  <c r="U465" i="54"/>
  <c r="T465" i="54"/>
  <c r="S465" i="54"/>
  <c r="U449" i="54"/>
  <c r="T449" i="54"/>
  <c r="S449" i="54"/>
  <c r="U433" i="54"/>
  <c r="T433" i="54"/>
  <c r="S433" i="54"/>
  <c r="U417" i="54"/>
  <c r="T417" i="54"/>
  <c r="S417" i="54"/>
  <c r="U401" i="54"/>
  <c r="T401" i="54"/>
  <c r="S401" i="54"/>
  <c r="U385" i="54"/>
  <c r="T385" i="54"/>
  <c r="S385" i="54"/>
  <c r="U369" i="54"/>
  <c r="T369" i="54"/>
  <c r="S369" i="54"/>
  <c r="U353" i="54"/>
  <c r="T353" i="54"/>
  <c r="S353" i="54"/>
  <c r="U337" i="54"/>
  <c r="T337" i="54"/>
  <c r="S337" i="54"/>
  <c r="U321" i="54"/>
  <c r="T321" i="54"/>
  <c r="S321" i="54"/>
  <c r="U305" i="54"/>
  <c r="T305" i="54"/>
  <c r="S305" i="54"/>
  <c r="U289" i="54"/>
  <c r="T289" i="54"/>
  <c r="S289" i="54"/>
  <c r="U273" i="54"/>
  <c r="T273" i="54"/>
  <c r="S273" i="54"/>
  <c r="U257" i="54"/>
  <c r="T257" i="54"/>
  <c r="S257" i="54"/>
  <c r="U241" i="54"/>
  <c r="T241" i="54"/>
  <c r="S241" i="54"/>
  <c r="U225" i="54"/>
  <c r="T225" i="54"/>
  <c r="S225" i="54"/>
  <c r="U209" i="54"/>
  <c r="T209" i="54"/>
  <c r="S209" i="54"/>
  <c r="U193" i="54"/>
  <c r="T193" i="54"/>
  <c r="S193" i="54"/>
  <c r="U177" i="54"/>
  <c r="T177" i="54"/>
  <c r="S177" i="54"/>
  <c r="U161" i="54"/>
  <c r="T161" i="54"/>
  <c r="S161" i="54"/>
  <c r="U145" i="54"/>
  <c r="T145" i="54"/>
  <c r="S145" i="54"/>
  <c r="U129" i="54"/>
  <c r="T129" i="54"/>
  <c r="S129" i="54"/>
  <c r="U113" i="54"/>
  <c r="T113" i="54"/>
  <c r="S113" i="54"/>
  <c r="U97" i="54"/>
  <c r="T97" i="54"/>
  <c r="S97" i="54"/>
  <c r="U81" i="54"/>
  <c r="T81" i="54"/>
  <c r="S81" i="54"/>
  <c r="U65" i="54"/>
  <c r="T65" i="54"/>
  <c r="S65" i="54"/>
  <c r="U49" i="54"/>
  <c r="T49" i="54"/>
  <c r="S49" i="54"/>
  <c r="U33" i="54"/>
  <c r="T33" i="54"/>
  <c r="S33" i="54"/>
  <c r="V33" i="54" s="1"/>
  <c r="U17" i="54"/>
  <c r="T17" i="54"/>
  <c r="S17" i="54"/>
  <c r="V17" i="54" s="1"/>
  <c r="U603" i="26"/>
  <c r="T603" i="26"/>
  <c r="S603" i="26"/>
  <c r="U587" i="26"/>
  <c r="T587" i="26"/>
  <c r="S587" i="26"/>
  <c r="U571" i="26"/>
  <c r="T571" i="26"/>
  <c r="S571" i="26"/>
  <c r="U555" i="26"/>
  <c r="T555" i="26"/>
  <c r="S555" i="26"/>
  <c r="S539" i="26"/>
  <c r="U539" i="26"/>
  <c r="T539" i="26"/>
  <c r="S523" i="26"/>
  <c r="U523" i="26"/>
  <c r="T523" i="26"/>
  <c r="S507" i="26"/>
  <c r="U507" i="26"/>
  <c r="T507" i="26"/>
  <c r="S491" i="26"/>
  <c r="U491" i="26"/>
  <c r="T491" i="26"/>
  <c r="S475" i="26"/>
  <c r="U475" i="26"/>
  <c r="T475" i="26"/>
  <c r="S459" i="26"/>
  <c r="U459" i="26"/>
  <c r="T459" i="26"/>
  <c r="S443" i="26"/>
  <c r="U443" i="26"/>
  <c r="T443" i="26"/>
  <c r="S427" i="26"/>
  <c r="U427" i="26"/>
  <c r="T427" i="26"/>
  <c r="S411" i="26"/>
  <c r="U411" i="26"/>
  <c r="T411" i="26"/>
  <c r="S395" i="26"/>
  <c r="U395" i="26"/>
  <c r="T395" i="26"/>
  <c r="S379" i="26"/>
  <c r="U379" i="26"/>
  <c r="T379" i="26"/>
  <c r="U363" i="26"/>
  <c r="S363" i="26"/>
  <c r="T363" i="26"/>
  <c r="S347" i="26"/>
  <c r="U347" i="26"/>
  <c r="T347" i="26"/>
  <c r="U331" i="26"/>
  <c r="S331" i="26"/>
  <c r="T331" i="26"/>
  <c r="S315" i="26"/>
  <c r="U315" i="26"/>
  <c r="T315" i="26"/>
  <c r="U299" i="26"/>
  <c r="S299" i="26"/>
  <c r="T299" i="26"/>
  <c r="S283" i="26"/>
  <c r="U283" i="26"/>
  <c r="T283" i="26"/>
  <c r="U267" i="26"/>
  <c r="S267" i="26"/>
  <c r="T267" i="26"/>
  <c r="S251" i="26"/>
  <c r="U251" i="26"/>
  <c r="T251" i="26"/>
  <c r="U235" i="26"/>
  <c r="S235" i="26"/>
  <c r="T235" i="26"/>
  <c r="S219" i="26"/>
  <c r="U219" i="26"/>
  <c r="T219" i="26"/>
  <c r="U203" i="26"/>
  <c r="S203" i="26"/>
  <c r="T203" i="26"/>
  <c r="U187" i="26"/>
  <c r="S187" i="26"/>
  <c r="T187" i="26"/>
  <c r="U171" i="26"/>
  <c r="S171" i="26"/>
  <c r="T171" i="26"/>
  <c r="U155" i="26"/>
  <c r="S155" i="26"/>
  <c r="T155" i="26"/>
  <c r="U139" i="26"/>
  <c r="S139" i="26"/>
  <c r="T139" i="26"/>
  <c r="U123" i="26"/>
  <c r="S123" i="26"/>
  <c r="T123" i="26"/>
  <c r="U107" i="26"/>
  <c r="S107" i="26"/>
  <c r="T107" i="26"/>
  <c r="U91" i="26"/>
  <c r="S91" i="26"/>
  <c r="T91" i="26"/>
  <c r="U75" i="26"/>
  <c r="S75" i="26"/>
  <c r="T75" i="26"/>
  <c r="U59" i="26"/>
  <c r="S59" i="26"/>
  <c r="T59" i="26"/>
  <c r="U43" i="26"/>
  <c r="S43" i="26"/>
  <c r="V43" i="26" s="1"/>
  <c r="T43" i="26"/>
  <c r="U27" i="26"/>
  <c r="S27" i="26"/>
  <c r="T27" i="26"/>
  <c r="U11" i="26"/>
  <c r="S11" i="26"/>
  <c r="V11" i="26" s="1"/>
  <c r="T11" i="26"/>
  <c r="U596" i="54"/>
  <c r="T596" i="54"/>
  <c r="S596" i="54"/>
  <c r="U580" i="54"/>
  <c r="T580" i="54"/>
  <c r="S580" i="54"/>
  <c r="U564" i="54"/>
  <c r="T564" i="54"/>
  <c r="S564" i="54"/>
  <c r="U548" i="54"/>
  <c r="T548" i="54"/>
  <c r="S548" i="54"/>
  <c r="U532" i="54"/>
  <c r="T532" i="54"/>
  <c r="S532" i="54"/>
  <c r="U516" i="54"/>
  <c r="T516" i="54"/>
  <c r="S516" i="54"/>
  <c r="U500" i="54"/>
  <c r="T500" i="54"/>
  <c r="S500" i="54"/>
  <c r="U484" i="54"/>
  <c r="T484" i="54"/>
  <c r="S484" i="54"/>
  <c r="U468" i="54"/>
  <c r="T468" i="54"/>
  <c r="S468" i="54"/>
  <c r="U452" i="54"/>
  <c r="T452" i="54"/>
  <c r="S452" i="54"/>
  <c r="U436" i="54"/>
  <c r="T436" i="54"/>
  <c r="S436" i="54"/>
  <c r="U420" i="54"/>
  <c r="T420" i="54"/>
  <c r="S420" i="54"/>
  <c r="U404" i="54"/>
  <c r="T404" i="54"/>
  <c r="S404" i="54"/>
  <c r="U388" i="54"/>
  <c r="T388" i="54"/>
  <c r="S388" i="54"/>
  <c r="U372" i="54"/>
  <c r="T372" i="54"/>
  <c r="S372" i="54"/>
  <c r="U356" i="54"/>
  <c r="T356" i="54"/>
  <c r="S356" i="54"/>
  <c r="U340" i="54"/>
  <c r="T340" i="54"/>
  <c r="S340" i="54"/>
  <c r="U324" i="54"/>
  <c r="T324" i="54"/>
  <c r="S324" i="54"/>
  <c r="U308" i="54"/>
  <c r="T308" i="54"/>
  <c r="S308" i="54"/>
  <c r="U292" i="54"/>
  <c r="T292" i="54"/>
  <c r="S292" i="54"/>
  <c r="U276" i="54"/>
  <c r="T276" i="54"/>
  <c r="S276" i="54"/>
  <c r="U260" i="54"/>
  <c r="T260" i="54"/>
  <c r="S260" i="54"/>
  <c r="U244" i="54"/>
  <c r="T244" i="54"/>
  <c r="S244" i="54"/>
  <c r="U228" i="54"/>
  <c r="T228" i="54"/>
  <c r="S228" i="54"/>
  <c r="U212" i="54"/>
  <c r="T212" i="54"/>
  <c r="S212" i="54"/>
  <c r="U196" i="54"/>
  <c r="T196" i="54"/>
  <c r="S196" i="54"/>
  <c r="U180" i="54"/>
  <c r="T180" i="54"/>
  <c r="S180" i="54"/>
  <c r="U164" i="54"/>
  <c r="T164" i="54"/>
  <c r="S164" i="54"/>
  <c r="U148" i="54"/>
  <c r="T148" i="54"/>
  <c r="S148" i="54"/>
  <c r="U132" i="54"/>
  <c r="T132" i="54"/>
  <c r="S132" i="54"/>
  <c r="U116" i="54"/>
  <c r="T116" i="54"/>
  <c r="S116" i="54"/>
  <c r="U100" i="54"/>
  <c r="T100" i="54"/>
  <c r="S100" i="54"/>
  <c r="U84" i="54"/>
  <c r="T84" i="54"/>
  <c r="S84" i="54"/>
  <c r="U68" i="54"/>
  <c r="T68" i="54"/>
  <c r="S68" i="54"/>
  <c r="U52" i="54"/>
  <c r="T52" i="54"/>
  <c r="S52" i="54"/>
  <c r="U36" i="54"/>
  <c r="T36" i="54"/>
  <c r="S36" i="54"/>
  <c r="V36" i="54" s="1"/>
  <c r="U20" i="54"/>
  <c r="T20" i="54"/>
  <c r="S20" i="54"/>
  <c r="V20" i="54" s="1"/>
  <c r="U602" i="26"/>
  <c r="T602" i="26"/>
  <c r="S602" i="26"/>
  <c r="U586" i="26"/>
  <c r="T586" i="26"/>
  <c r="S586" i="26"/>
  <c r="U570" i="26"/>
  <c r="T570" i="26"/>
  <c r="S570" i="26"/>
  <c r="U554" i="26"/>
  <c r="T554" i="26"/>
  <c r="S554" i="26"/>
  <c r="U538" i="26"/>
  <c r="T538" i="26"/>
  <c r="S538" i="26"/>
  <c r="U522" i="26"/>
  <c r="T522" i="26"/>
  <c r="S522" i="26"/>
  <c r="U506" i="26"/>
  <c r="T506" i="26"/>
  <c r="S506" i="26"/>
  <c r="U490" i="26"/>
  <c r="T490" i="26"/>
  <c r="S490" i="26"/>
  <c r="U474" i="26"/>
  <c r="T474" i="26"/>
  <c r="S474" i="26"/>
  <c r="U458" i="26"/>
  <c r="T458" i="26"/>
  <c r="S458" i="26"/>
  <c r="U442" i="26"/>
  <c r="T442" i="26"/>
  <c r="S442" i="26"/>
  <c r="U426" i="26"/>
  <c r="T426" i="26"/>
  <c r="S426" i="26"/>
  <c r="U410" i="26"/>
  <c r="T410" i="26"/>
  <c r="S410" i="26"/>
  <c r="U394" i="26"/>
  <c r="T394" i="26"/>
  <c r="S394" i="26"/>
  <c r="U378" i="26"/>
  <c r="T378" i="26"/>
  <c r="S378" i="26"/>
  <c r="T362" i="26"/>
  <c r="U362" i="26"/>
  <c r="S362" i="26"/>
  <c r="U346" i="26"/>
  <c r="T346" i="26"/>
  <c r="S346" i="26"/>
  <c r="T330" i="26"/>
  <c r="U330" i="26"/>
  <c r="S330" i="26"/>
  <c r="U314" i="26"/>
  <c r="T314" i="26"/>
  <c r="S314" i="26"/>
  <c r="T298" i="26"/>
  <c r="U298" i="26"/>
  <c r="S298" i="26"/>
  <c r="U282" i="26"/>
  <c r="T282" i="26"/>
  <c r="S282" i="26"/>
  <c r="T266" i="26"/>
  <c r="U266" i="26"/>
  <c r="S266" i="26"/>
  <c r="U250" i="26"/>
  <c r="T250" i="26"/>
  <c r="S250" i="26"/>
  <c r="T234" i="26"/>
  <c r="U234" i="26"/>
  <c r="S234" i="26"/>
  <c r="U218" i="26"/>
  <c r="T218" i="26"/>
  <c r="S218" i="26"/>
  <c r="T202" i="26"/>
  <c r="U202" i="26"/>
  <c r="S202" i="26"/>
  <c r="U186" i="26"/>
  <c r="S186" i="26"/>
  <c r="T186" i="26"/>
  <c r="S170" i="26"/>
  <c r="T170" i="26"/>
  <c r="U170" i="26"/>
  <c r="U154" i="26"/>
  <c r="S154" i="26"/>
  <c r="T154" i="26"/>
  <c r="S138" i="26"/>
  <c r="T138" i="26"/>
  <c r="U138" i="26"/>
  <c r="S122" i="26"/>
  <c r="T122" i="26"/>
  <c r="U122" i="26"/>
  <c r="S106" i="26"/>
  <c r="T106" i="26"/>
  <c r="U106" i="26"/>
  <c r="S90" i="26"/>
  <c r="T90" i="26"/>
  <c r="U90" i="26"/>
  <c r="S74" i="26"/>
  <c r="T74" i="26"/>
  <c r="U74" i="26"/>
  <c r="S58" i="26"/>
  <c r="T58" i="26"/>
  <c r="U58" i="26"/>
  <c r="S42" i="26"/>
  <c r="V42" i="26" s="1"/>
  <c r="T42" i="26"/>
  <c r="U42" i="26"/>
  <c r="S26" i="26"/>
  <c r="V26" i="26" s="1"/>
  <c r="T26" i="26"/>
  <c r="U26" i="26"/>
  <c r="S10" i="26"/>
  <c r="V10" i="26" s="1"/>
  <c r="T10" i="26"/>
  <c r="U10" i="26"/>
  <c r="U595" i="54"/>
  <c r="T595" i="54"/>
  <c r="S595" i="54"/>
  <c r="U579" i="54"/>
  <c r="T579" i="54"/>
  <c r="S579" i="54"/>
  <c r="U563" i="54"/>
  <c r="T563" i="54"/>
  <c r="S563" i="54"/>
  <c r="U547" i="54"/>
  <c r="T547" i="54"/>
  <c r="S547" i="54"/>
  <c r="U531" i="54"/>
  <c r="T531" i="54"/>
  <c r="S531" i="54"/>
  <c r="U515" i="54"/>
  <c r="T515" i="54"/>
  <c r="S515" i="54"/>
  <c r="U499" i="54"/>
  <c r="T499" i="54"/>
  <c r="S499" i="54"/>
  <c r="U483" i="54"/>
  <c r="T483" i="54"/>
  <c r="S483" i="54"/>
  <c r="U467" i="54"/>
  <c r="T467" i="54"/>
  <c r="S467" i="54"/>
  <c r="U451" i="54"/>
  <c r="T451" i="54"/>
  <c r="S451" i="54"/>
  <c r="U435" i="54"/>
  <c r="T435" i="54"/>
  <c r="S435" i="54"/>
  <c r="U419" i="54"/>
  <c r="T419" i="54"/>
  <c r="S419" i="54"/>
  <c r="U403" i="54"/>
  <c r="T403" i="54"/>
  <c r="S403" i="54"/>
  <c r="U387" i="54"/>
  <c r="T387" i="54"/>
  <c r="S387" i="54"/>
  <c r="U371" i="54"/>
  <c r="T371" i="54"/>
  <c r="S371" i="54"/>
  <c r="U355" i="54"/>
  <c r="T355" i="54"/>
  <c r="S355" i="54"/>
  <c r="U339" i="54"/>
  <c r="T339" i="54"/>
  <c r="S339" i="54"/>
  <c r="U323" i="54"/>
  <c r="T323" i="54"/>
  <c r="S323" i="54"/>
  <c r="U307" i="54"/>
  <c r="T307" i="54"/>
  <c r="S307" i="54"/>
  <c r="U291" i="54"/>
  <c r="T291" i="54"/>
  <c r="S291" i="54"/>
  <c r="U275" i="54"/>
  <c r="T275" i="54"/>
  <c r="S275" i="54"/>
  <c r="U259" i="54"/>
  <c r="T259" i="54"/>
  <c r="S259" i="54"/>
  <c r="U243" i="54"/>
  <c r="T243" i="54"/>
  <c r="S243" i="54"/>
  <c r="U227" i="54"/>
  <c r="T227" i="54"/>
  <c r="S227" i="54"/>
  <c r="U211" i="54"/>
  <c r="T211" i="54"/>
  <c r="S211" i="54"/>
  <c r="U195" i="54"/>
  <c r="T195" i="54"/>
  <c r="S195" i="54"/>
  <c r="U179" i="54"/>
  <c r="T179" i="54"/>
  <c r="S179" i="54"/>
  <c r="U163" i="54"/>
  <c r="T163" i="54"/>
  <c r="S163" i="54"/>
  <c r="U147" i="54"/>
  <c r="T147" i="54"/>
  <c r="S147" i="54"/>
  <c r="U131" i="54"/>
  <c r="T131" i="54"/>
  <c r="S131" i="54"/>
  <c r="U115" i="54"/>
  <c r="T115" i="54"/>
  <c r="S115" i="54"/>
  <c r="U99" i="54"/>
  <c r="T99" i="54"/>
  <c r="S99" i="54"/>
  <c r="U83" i="54"/>
  <c r="T83" i="54"/>
  <c r="S83" i="54"/>
  <c r="U67" i="54"/>
  <c r="T67" i="54"/>
  <c r="S67" i="54"/>
  <c r="U51" i="54"/>
  <c r="T51" i="54"/>
  <c r="S51" i="54"/>
  <c r="U35" i="54"/>
  <c r="T35" i="54"/>
  <c r="S35" i="54"/>
  <c r="V35" i="54" s="1"/>
  <c r="U19" i="54"/>
  <c r="T19" i="54"/>
  <c r="S19" i="54"/>
  <c r="V19" i="54" s="1"/>
  <c r="S601" i="26"/>
  <c r="T601" i="26"/>
  <c r="U601" i="26"/>
  <c r="S585" i="26"/>
  <c r="T585" i="26"/>
  <c r="U585" i="26"/>
  <c r="S569" i="26"/>
  <c r="T569" i="26"/>
  <c r="U569" i="26"/>
  <c r="S553" i="26"/>
  <c r="T553" i="26"/>
  <c r="U553" i="26"/>
  <c r="U537" i="26"/>
  <c r="T537" i="26"/>
  <c r="S537" i="26"/>
  <c r="U521" i="26"/>
  <c r="T521" i="26"/>
  <c r="S521" i="26"/>
  <c r="U505" i="26"/>
  <c r="T505" i="26"/>
  <c r="S505" i="26"/>
  <c r="U489" i="26"/>
  <c r="T489" i="26"/>
  <c r="S489" i="26"/>
  <c r="U473" i="26"/>
  <c r="T473" i="26"/>
  <c r="S473" i="26"/>
  <c r="U457" i="26"/>
  <c r="T457" i="26"/>
  <c r="S457" i="26"/>
  <c r="U441" i="26"/>
  <c r="T441" i="26"/>
  <c r="S441" i="26"/>
  <c r="U425" i="26"/>
  <c r="T425" i="26"/>
  <c r="S425" i="26"/>
  <c r="U409" i="26"/>
  <c r="T409" i="26"/>
  <c r="S409" i="26"/>
  <c r="U393" i="26"/>
  <c r="T393" i="26"/>
  <c r="S393" i="26"/>
  <c r="U377" i="26"/>
  <c r="T377" i="26"/>
  <c r="S377" i="26"/>
  <c r="U361" i="26"/>
  <c r="T361" i="26"/>
  <c r="S361" i="26"/>
  <c r="U345" i="26"/>
  <c r="T345" i="26"/>
  <c r="S345" i="26"/>
  <c r="U329" i="26"/>
  <c r="T329" i="26"/>
  <c r="S329" i="26"/>
  <c r="U313" i="26"/>
  <c r="T313" i="26"/>
  <c r="S313" i="26"/>
  <c r="U297" i="26"/>
  <c r="T297" i="26"/>
  <c r="S297" i="26"/>
  <c r="U281" i="26"/>
  <c r="T281" i="26"/>
  <c r="S281" i="26"/>
  <c r="U265" i="26"/>
  <c r="T265" i="26"/>
  <c r="S265" i="26"/>
  <c r="U249" i="26"/>
  <c r="T249" i="26"/>
  <c r="S249" i="26"/>
  <c r="U233" i="26"/>
  <c r="S233" i="26"/>
  <c r="T233" i="26"/>
  <c r="U217" i="26"/>
  <c r="S217" i="26"/>
  <c r="T217" i="26"/>
  <c r="U201" i="26"/>
  <c r="S201" i="26"/>
  <c r="T201" i="26"/>
  <c r="U185" i="26"/>
  <c r="S185" i="26"/>
  <c r="T185" i="26"/>
  <c r="U169" i="26"/>
  <c r="S169" i="26"/>
  <c r="T169" i="26"/>
  <c r="U153" i="26"/>
  <c r="S153" i="26"/>
  <c r="T153" i="26"/>
  <c r="U137" i="26"/>
  <c r="S137" i="26"/>
  <c r="T137" i="26"/>
  <c r="U121" i="26"/>
  <c r="S121" i="26"/>
  <c r="T121" i="26"/>
  <c r="U105" i="26"/>
  <c r="S105" i="26"/>
  <c r="T105" i="26"/>
  <c r="U89" i="26"/>
  <c r="S89" i="26"/>
  <c r="T89" i="26"/>
  <c r="U73" i="26"/>
  <c r="S73" i="26"/>
  <c r="T73" i="26"/>
  <c r="U57" i="26"/>
  <c r="S57" i="26"/>
  <c r="T57" i="26"/>
  <c r="U41" i="26"/>
  <c r="S41" i="26"/>
  <c r="V41" i="26" s="1"/>
  <c r="T41" i="26"/>
  <c r="U25" i="26"/>
  <c r="S25" i="26"/>
  <c r="V25" i="26" s="1"/>
  <c r="T25" i="26"/>
  <c r="U9" i="26"/>
  <c r="S9" i="26"/>
  <c r="V9" i="26" s="1"/>
  <c r="T9" i="26"/>
  <c r="U592" i="27"/>
  <c r="T592" i="27"/>
  <c r="S592" i="27"/>
  <c r="U576" i="27"/>
  <c r="T576" i="27"/>
  <c r="S576" i="27"/>
  <c r="U560" i="27"/>
  <c r="T560" i="27"/>
  <c r="S560" i="27"/>
  <c r="U544" i="27"/>
  <c r="T544" i="27"/>
  <c r="S544" i="27"/>
  <c r="U528" i="27"/>
  <c r="T528" i="27"/>
  <c r="S528" i="27"/>
  <c r="U512" i="27"/>
  <c r="T512" i="27"/>
  <c r="S512" i="27"/>
  <c r="U496" i="27"/>
  <c r="T496" i="27"/>
  <c r="S496" i="27"/>
  <c r="U480" i="27"/>
  <c r="T480" i="27"/>
  <c r="S480" i="27"/>
  <c r="U464" i="27"/>
  <c r="T464" i="27"/>
  <c r="S464" i="27"/>
  <c r="U448" i="27"/>
  <c r="T448" i="27"/>
  <c r="S448" i="27"/>
  <c r="U432" i="27"/>
  <c r="T432" i="27"/>
  <c r="S432" i="27"/>
  <c r="U416" i="27"/>
  <c r="T416" i="27"/>
  <c r="S416" i="27"/>
  <c r="U400" i="27"/>
  <c r="T400" i="27"/>
  <c r="S400" i="27"/>
  <c r="U384" i="27"/>
  <c r="T384" i="27"/>
  <c r="S384" i="27"/>
  <c r="U368" i="27"/>
  <c r="T368" i="27"/>
  <c r="S368" i="27"/>
  <c r="U352" i="27"/>
  <c r="T352" i="27"/>
  <c r="S352" i="27"/>
  <c r="U336" i="27"/>
  <c r="T336" i="27"/>
  <c r="S336" i="27"/>
  <c r="U320" i="27"/>
  <c r="T320" i="27"/>
  <c r="S320" i="27"/>
  <c r="U304" i="27"/>
  <c r="T304" i="27"/>
  <c r="S304" i="27"/>
  <c r="U288" i="27"/>
  <c r="T288" i="27"/>
  <c r="S288" i="27"/>
  <c r="U272" i="27"/>
  <c r="T272" i="27"/>
  <c r="S272" i="27"/>
  <c r="U256" i="27"/>
  <c r="T256" i="27"/>
  <c r="S256" i="27"/>
  <c r="U240" i="27"/>
  <c r="T240" i="27"/>
  <c r="S240" i="27"/>
  <c r="U224" i="27"/>
  <c r="T224" i="27"/>
  <c r="S224" i="27"/>
  <c r="U208" i="27"/>
  <c r="T208" i="27"/>
  <c r="S208" i="27"/>
  <c r="U192" i="27"/>
  <c r="T192" i="27"/>
  <c r="S192" i="27"/>
  <c r="U176" i="27"/>
  <c r="T176" i="27"/>
  <c r="S176" i="27"/>
  <c r="U160" i="27"/>
  <c r="T160" i="27"/>
  <c r="S160" i="27"/>
  <c r="U144" i="27"/>
  <c r="T144" i="27"/>
  <c r="S144" i="27"/>
  <c r="U128" i="27"/>
  <c r="T128" i="27"/>
  <c r="S128" i="27"/>
  <c r="U112" i="27"/>
  <c r="T112" i="27"/>
  <c r="S112" i="27"/>
  <c r="U96" i="27"/>
  <c r="T96" i="27"/>
  <c r="S96" i="27"/>
  <c r="U80" i="27"/>
  <c r="T80" i="27"/>
  <c r="S80" i="27"/>
  <c r="U64" i="27"/>
  <c r="T64" i="27"/>
  <c r="S64" i="27"/>
  <c r="U48" i="27"/>
  <c r="T48" i="27"/>
  <c r="S48" i="27"/>
  <c r="U32" i="27"/>
  <c r="T32" i="27"/>
  <c r="S32" i="27"/>
  <c r="V32" i="27" s="1"/>
  <c r="U16" i="27"/>
  <c r="T16" i="27"/>
  <c r="S16" i="27"/>
  <c r="V16" i="27" s="1"/>
  <c r="U601" i="28"/>
  <c r="S601" i="28"/>
  <c r="T601" i="28"/>
  <c r="U585" i="28"/>
  <c r="S585" i="28"/>
  <c r="T585" i="28"/>
  <c r="U569" i="28"/>
  <c r="S569" i="28"/>
  <c r="T569" i="28"/>
  <c r="U553" i="28"/>
  <c r="S553" i="28"/>
  <c r="T553" i="28"/>
  <c r="U537" i="28"/>
  <c r="S537" i="28"/>
  <c r="T537" i="28"/>
  <c r="U521" i="28"/>
  <c r="S521" i="28"/>
  <c r="T521" i="28"/>
  <c r="U505" i="28"/>
  <c r="S505" i="28"/>
  <c r="T505" i="28"/>
  <c r="U489" i="28"/>
  <c r="S489" i="28"/>
  <c r="T489" i="28"/>
  <c r="U473" i="28"/>
  <c r="S473" i="28"/>
  <c r="T473" i="28"/>
  <c r="U457" i="28"/>
  <c r="S457" i="28"/>
  <c r="T457" i="28"/>
  <c r="U441" i="28"/>
  <c r="S441" i="28"/>
  <c r="T441" i="28"/>
  <c r="U425" i="28"/>
  <c r="S425" i="28"/>
  <c r="T425" i="28"/>
  <c r="S409" i="28"/>
  <c r="U409" i="28"/>
  <c r="T409" i="28"/>
  <c r="S393" i="28"/>
  <c r="U393" i="28"/>
  <c r="T393" i="28"/>
  <c r="S377" i="28"/>
  <c r="U377" i="28"/>
  <c r="T377" i="28"/>
  <c r="S361" i="28"/>
  <c r="U361" i="28"/>
  <c r="T361" i="28"/>
  <c r="S345" i="28"/>
  <c r="U345" i="28"/>
  <c r="T345" i="28"/>
  <c r="U329" i="28"/>
  <c r="S329" i="28"/>
  <c r="T329" i="28"/>
  <c r="U313" i="28"/>
  <c r="S313" i="28"/>
  <c r="T313" i="28"/>
  <c r="U297" i="28"/>
  <c r="S297" i="28"/>
  <c r="T297" i="28"/>
  <c r="U281" i="28"/>
  <c r="S281" i="28"/>
  <c r="T281" i="28"/>
  <c r="U265" i="28"/>
  <c r="S265" i="28"/>
  <c r="T265" i="28"/>
  <c r="U249" i="28"/>
  <c r="S249" i="28"/>
  <c r="T249" i="28"/>
  <c r="U233" i="28"/>
  <c r="S233" i="28"/>
  <c r="T233" i="28"/>
  <c r="U217" i="28"/>
  <c r="S217" i="28"/>
  <c r="T217" i="28"/>
  <c r="S201" i="28"/>
  <c r="U201" i="28"/>
  <c r="T201" i="28"/>
  <c r="U139" i="28"/>
  <c r="S139" i="28"/>
  <c r="T139" i="28"/>
  <c r="U591" i="27"/>
  <c r="T591" i="27"/>
  <c r="S591" i="27"/>
  <c r="U575" i="27"/>
  <c r="T575" i="27"/>
  <c r="S575" i="27"/>
  <c r="U559" i="27"/>
  <c r="T559" i="27"/>
  <c r="S559" i="27"/>
  <c r="U543" i="27"/>
  <c r="T543" i="27"/>
  <c r="S543" i="27"/>
  <c r="U527" i="27"/>
  <c r="T527" i="27"/>
  <c r="S527" i="27"/>
  <c r="U511" i="27"/>
  <c r="T511" i="27"/>
  <c r="S511" i="27"/>
  <c r="U495" i="27"/>
  <c r="T495" i="27"/>
  <c r="S495" i="27"/>
  <c r="U479" i="27"/>
  <c r="T479" i="27"/>
  <c r="S479" i="27"/>
  <c r="U463" i="27"/>
  <c r="T463" i="27"/>
  <c r="S463" i="27"/>
  <c r="U447" i="27"/>
  <c r="T447" i="27"/>
  <c r="S447" i="27"/>
  <c r="U431" i="27"/>
  <c r="T431" i="27"/>
  <c r="S431" i="27"/>
  <c r="U415" i="27"/>
  <c r="T415" i="27"/>
  <c r="S415" i="27"/>
  <c r="U399" i="27"/>
  <c r="T399" i="27"/>
  <c r="S399" i="27"/>
  <c r="U383" i="27"/>
  <c r="T383" i="27"/>
  <c r="S383" i="27"/>
  <c r="U367" i="27"/>
  <c r="T367" i="27"/>
  <c r="S367" i="27"/>
  <c r="U351" i="27"/>
  <c r="T351" i="27"/>
  <c r="S351" i="27"/>
  <c r="U335" i="27"/>
  <c r="T335" i="27"/>
  <c r="S335" i="27"/>
  <c r="U319" i="27"/>
  <c r="T319" i="27"/>
  <c r="S319" i="27"/>
  <c r="U303" i="27"/>
  <c r="T303" i="27"/>
  <c r="S303" i="27"/>
  <c r="U287" i="27"/>
  <c r="T287" i="27"/>
  <c r="S287" i="27"/>
  <c r="U271" i="27"/>
  <c r="T271" i="27"/>
  <c r="S271" i="27"/>
  <c r="U255" i="27"/>
  <c r="T255" i="27"/>
  <c r="S255" i="27"/>
  <c r="U239" i="27"/>
  <c r="T239" i="27"/>
  <c r="S239" i="27"/>
  <c r="U223" i="27"/>
  <c r="T223" i="27"/>
  <c r="S223" i="27"/>
  <c r="U207" i="27"/>
  <c r="T207" i="27"/>
  <c r="S207" i="27"/>
  <c r="U191" i="27"/>
  <c r="T191" i="27"/>
  <c r="S191" i="27"/>
  <c r="U175" i="27"/>
  <c r="T175" i="27"/>
  <c r="S175" i="27"/>
  <c r="U159" i="27"/>
  <c r="T159" i="27"/>
  <c r="S159" i="27"/>
  <c r="U143" i="27"/>
  <c r="T143" i="27"/>
  <c r="S143" i="27"/>
  <c r="U127" i="27"/>
  <c r="T127" i="27"/>
  <c r="S127" i="27"/>
  <c r="U111" i="27"/>
  <c r="T111" i="27"/>
  <c r="S111" i="27"/>
  <c r="U95" i="27"/>
  <c r="T95" i="27"/>
  <c r="S95" i="27"/>
  <c r="U79" i="27"/>
  <c r="T79" i="27"/>
  <c r="S79" i="27"/>
  <c r="U63" i="27"/>
  <c r="T63" i="27"/>
  <c r="S63" i="27"/>
  <c r="U47" i="27"/>
  <c r="T47" i="27"/>
  <c r="S47" i="27"/>
  <c r="U31" i="27"/>
  <c r="T31" i="27"/>
  <c r="S31" i="27"/>
  <c r="V31" i="27" s="1"/>
  <c r="U15" i="27"/>
  <c r="T15" i="27"/>
  <c r="S15" i="27"/>
  <c r="V15" i="27" s="1"/>
  <c r="U604" i="28"/>
  <c r="S604" i="28"/>
  <c r="T604" i="28"/>
  <c r="U588" i="28"/>
  <c r="S588" i="28"/>
  <c r="T588" i="28"/>
  <c r="U572" i="28"/>
  <c r="S572" i="28"/>
  <c r="T572" i="28"/>
  <c r="U556" i="28"/>
  <c r="S556" i="28"/>
  <c r="T556" i="28"/>
  <c r="U540" i="28"/>
  <c r="S540" i="28"/>
  <c r="T540" i="28"/>
  <c r="U524" i="28"/>
  <c r="S524" i="28"/>
  <c r="T524" i="28"/>
  <c r="U508" i="28"/>
  <c r="S508" i="28"/>
  <c r="T508" i="28"/>
  <c r="U492" i="28"/>
  <c r="S492" i="28"/>
  <c r="T492" i="28"/>
  <c r="U476" i="28"/>
  <c r="S476" i="28"/>
  <c r="T476" i="28"/>
  <c r="U460" i="28"/>
  <c r="S460" i="28"/>
  <c r="T460" i="28"/>
  <c r="U444" i="28"/>
  <c r="S444" i="28"/>
  <c r="T444" i="28"/>
  <c r="U428" i="28"/>
  <c r="S428" i="28"/>
  <c r="T428" i="28"/>
  <c r="U412" i="28"/>
  <c r="S412" i="28"/>
  <c r="T412" i="28"/>
  <c r="U396" i="28"/>
  <c r="S396" i="28"/>
  <c r="T396" i="28"/>
  <c r="U380" i="28"/>
  <c r="S380" i="28"/>
  <c r="T380" i="28"/>
  <c r="U364" i="28"/>
  <c r="S364" i="28"/>
  <c r="T364" i="28"/>
  <c r="U348" i="28"/>
  <c r="S348" i="28"/>
  <c r="T348" i="28"/>
  <c r="U332" i="28"/>
  <c r="S332" i="28"/>
  <c r="T332" i="28"/>
  <c r="U316" i="28"/>
  <c r="S316" i="28"/>
  <c r="T316" i="28"/>
  <c r="U300" i="28"/>
  <c r="S300" i="28"/>
  <c r="T300" i="28"/>
  <c r="U284" i="28"/>
  <c r="S284" i="28"/>
  <c r="T284" i="28"/>
  <c r="U268" i="28"/>
  <c r="S268" i="28"/>
  <c r="T268" i="28"/>
  <c r="U252" i="28"/>
  <c r="S252" i="28"/>
  <c r="T252" i="28"/>
  <c r="U236" i="28"/>
  <c r="S236" i="28"/>
  <c r="T236" i="28"/>
  <c r="U220" i="28"/>
  <c r="S220" i="28"/>
  <c r="T220" i="28"/>
  <c r="U204" i="28"/>
  <c r="S204" i="28"/>
  <c r="T204" i="28"/>
  <c r="U151" i="28"/>
  <c r="S151" i="28"/>
  <c r="T151" i="28"/>
  <c r="U594" i="27"/>
  <c r="T594" i="27"/>
  <c r="S594" i="27"/>
  <c r="U578" i="27"/>
  <c r="T578" i="27"/>
  <c r="S578" i="27"/>
  <c r="U562" i="27"/>
  <c r="T562" i="27"/>
  <c r="S562" i="27"/>
  <c r="U546" i="27"/>
  <c r="T546" i="27"/>
  <c r="S546" i="27"/>
  <c r="U530" i="27"/>
  <c r="T530" i="27"/>
  <c r="S530" i="27"/>
  <c r="U514" i="27"/>
  <c r="T514" i="27"/>
  <c r="S514" i="27"/>
  <c r="U498" i="27"/>
  <c r="T498" i="27"/>
  <c r="S498" i="27"/>
  <c r="U482" i="27"/>
  <c r="T482" i="27"/>
  <c r="S482" i="27"/>
  <c r="U466" i="27"/>
  <c r="T466" i="27"/>
  <c r="S466" i="27"/>
  <c r="U450" i="27"/>
  <c r="T450" i="27"/>
  <c r="S450" i="27"/>
  <c r="U434" i="27"/>
  <c r="T434" i="27"/>
  <c r="S434" i="27"/>
  <c r="U418" i="27"/>
  <c r="T418" i="27"/>
  <c r="S418" i="27"/>
  <c r="U402" i="27"/>
  <c r="T402" i="27"/>
  <c r="S402" i="27"/>
  <c r="U386" i="27"/>
  <c r="T386" i="27"/>
  <c r="S386" i="27"/>
  <c r="U370" i="27"/>
  <c r="T370" i="27"/>
  <c r="S370" i="27"/>
  <c r="U354" i="27"/>
  <c r="T354" i="27"/>
  <c r="S354" i="27"/>
  <c r="U338" i="27"/>
  <c r="T338" i="27"/>
  <c r="S338" i="27"/>
  <c r="U322" i="27"/>
  <c r="T322" i="27"/>
  <c r="S322" i="27"/>
  <c r="U306" i="27"/>
  <c r="T306" i="27"/>
  <c r="S306" i="27"/>
  <c r="U290" i="27"/>
  <c r="T290" i="27"/>
  <c r="S290" i="27"/>
  <c r="U274" i="27"/>
  <c r="T274" i="27"/>
  <c r="S274" i="27"/>
  <c r="U258" i="27"/>
  <c r="T258" i="27"/>
  <c r="S258" i="27"/>
  <c r="U242" i="27"/>
  <c r="T242" i="27"/>
  <c r="S242" i="27"/>
  <c r="U226" i="27"/>
  <c r="T226" i="27"/>
  <c r="S226" i="27"/>
  <c r="U210" i="27"/>
  <c r="T210" i="27"/>
  <c r="S210" i="27"/>
  <c r="U194" i="27"/>
  <c r="T194" i="27"/>
  <c r="S194" i="27"/>
  <c r="U178" i="27"/>
  <c r="T178" i="27"/>
  <c r="S178" i="27"/>
  <c r="U162" i="27"/>
  <c r="T162" i="27"/>
  <c r="S162" i="27"/>
  <c r="U146" i="27"/>
  <c r="T146" i="27"/>
  <c r="S146" i="27"/>
  <c r="U130" i="27"/>
  <c r="T130" i="27"/>
  <c r="S130" i="27"/>
  <c r="U114" i="27"/>
  <c r="T114" i="27"/>
  <c r="S114" i="27"/>
  <c r="U98" i="27"/>
  <c r="T98" i="27"/>
  <c r="S98" i="27"/>
  <c r="U82" i="27"/>
  <c r="T82" i="27"/>
  <c r="S82" i="27"/>
  <c r="U66" i="27"/>
  <c r="T66" i="27"/>
  <c r="S66" i="27"/>
  <c r="U50" i="27"/>
  <c r="T50" i="27"/>
  <c r="S50" i="27"/>
  <c r="U34" i="27"/>
  <c r="T34" i="27"/>
  <c r="S34" i="27"/>
  <c r="V34" i="27" s="1"/>
  <c r="U18" i="27"/>
  <c r="T18" i="27"/>
  <c r="S18" i="27"/>
  <c r="V18" i="27" s="1"/>
  <c r="U603" i="28"/>
  <c r="S603" i="28"/>
  <c r="T603" i="28"/>
  <c r="U587" i="28"/>
  <c r="S587" i="28"/>
  <c r="T587" i="28"/>
  <c r="U571" i="28"/>
  <c r="S571" i="28"/>
  <c r="T571" i="28"/>
  <c r="U555" i="28"/>
  <c r="S555" i="28"/>
  <c r="T555" i="28"/>
  <c r="U539" i="28"/>
  <c r="S539" i="28"/>
  <c r="T539" i="28"/>
  <c r="U523" i="28"/>
  <c r="S523" i="28"/>
  <c r="T523" i="28"/>
  <c r="U507" i="28"/>
  <c r="S507" i="28"/>
  <c r="T507" i="28"/>
  <c r="U491" i="28"/>
  <c r="S491" i="28"/>
  <c r="T491" i="28"/>
  <c r="U475" i="28"/>
  <c r="S475" i="28"/>
  <c r="T475" i="28"/>
  <c r="U459" i="28"/>
  <c r="S459" i="28"/>
  <c r="T459" i="28"/>
  <c r="U443" i="28"/>
  <c r="S443" i="28"/>
  <c r="T443" i="28"/>
  <c r="U427" i="28"/>
  <c r="S427" i="28"/>
  <c r="T427" i="28"/>
  <c r="U411" i="28"/>
  <c r="S411" i="28"/>
  <c r="T411" i="28"/>
  <c r="U395" i="28"/>
  <c r="S395" i="28"/>
  <c r="T395" i="28"/>
  <c r="U379" i="28"/>
  <c r="S379" i="28"/>
  <c r="T379" i="28"/>
  <c r="U363" i="28"/>
  <c r="S363" i="28"/>
  <c r="T363" i="28"/>
  <c r="U347" i="28"/>
  <c r="S347" i="28"/>
  <c r="T347" i="28"/>
  <c r="U331" i="28"/>
  <c r="S331" i="28"/>
  <c r="T331" i="28"/>
  <c r="U315" i="28"/>
  <c r="S315" i="28"/>
  <c r="T315" i="28"/>
  <c r="U299" i="28"/>
  <c r="S299" i="28"/>
  <c r="T299" i="28"/>
  <c r="U283" i="28"/>
  <c r="S283" i="28"/>
  <c r="T283" i="28"/>
  <c r="U267" i="28"/>
  <c r="S267" i="28"/>
  <c r="T267" i="28"/>
  <c r="U251" i="28"/>
  <c r="S251" i="28"/>
  <c r="T251" i="28"/>
  <c r="U235" i="28"/>
  <c r="S235" i="28"/>
  <c r="T235" i="28"/>
  <c r="U219" i="28"/>
  <c r="S219" i="28"/>
  <c r="T219" i="28"/>
  <c r="U203" i="28"/>
  <c r="S203" i="28"/>
  <c r="T203" i="28"/>
  <c r="T147" i="28"/>
  <c r="U147" i="28"/>
  <c r="S147" i="28"/>
  <c r="U597" i="27"/>
  <c r="T597" i="27"/>
  <c r="S597" i="27"/>
  <c r="U581" i="27"/>
  <c r="T581" i="27"/>
  <c r="S581" i="27"/>
  <c r="U565" i="27"/>
  <c r="T565" i="27"/>
  <c r="S565" i="27"/>
  <c r="U549" i="27"/>
  <c r="T549" i="27"/>
  <c r="S549" i="27"/>
  <c r="U533" i="27"/>
  <c r="T533" i="27"/>
  <c r="S533" i="27"/>
  <c r="U517" i="27"/>
  <c r="T517" i="27"/>
  <c r="S517" i="27"/>
  <c r="U501" i="27"/>
  <c r="T501" i="27"/>
  <c r="S501" i="27"/>
  <c r="U485" i="27"/>
  <c r="T485" i="27"/>
  <c r="S485" i="27"/>
  <c r="U469" i="27"/>
  <c r="T469" i="27"/>
  <c r="S469" i="27"/>
  <c r="U453" i="27"/>
  <c r="T453" i="27"/>
  <c r="S453" i="27"/>
  <c r="U437" i="27"/>
  <c r="T437" i="27"/>
  <c r="S437" i="27"/>
  <c r="U421" i="27"/>
  <c r="T421" i="27"/>
  <c r="S421" i="27"/>
  <c r="U405" i="27"/>
  <c r="T405" i="27"/>
  <c r="S405" i="27"/>
  <c r="U389" i="27"/>
  <c r="T389" i="27"/>
  <c r="S389" i="27"/>
  <c r="U373" i="27"/>
  <c r="T373" i="27"/>
  <c r="S373" i="27"/>
  <c r="U357" i="27"/>
  <c r="T357" i="27"/>
  <c r="S357" i="27"/>
  <c r="U341" i="27"/>
  <c r="T341" i="27"/>
  <c r="S341" i="27"/>
  <c r="U325" i="27"/>
  <c r="T325" i="27"/>
  <c r="S325" i="27"/>
  <c r="U309" i="27"/>
  <c r="T309" i="27"/>
  <c r="S309" i="27"/>
  <c r="U293" i="27"/>
  <c r="T293" i="27"/>
  <c r="S293" i="27"/>
  <c r="U277" i="27"/>
  <c r="T277" i="27"/>
  <c r="S277" i="27"/>
  <c r="U261" i="27"/>
  <c r="T261" i="27"/>
  <c r="S261" i="27"/>
  <c r="U245" i="27"/>
  <c r="T245" i="27"/>
  <c r="S245" i="27"/>
  <c r="U229" i="27"/>
  <c r="T229" i="27"/>
  <c r="S229" i="27"/>
  <c r="U213" i="27"/>
  <c r="T213" i="27"/>
  <c r="S213" i="27"/>
  <c r="U197" i="27"/>
  <c r="T197" i="27"/>
  <c r="S197" i="27"/>
  <c r="U181" i="27"/>
  <c r="T181" i="27"/>
  <c r="S181" i="27"/>
  <c r="U165" i="27"/>
  <c r="T165" i="27"/>
  <c r="S165" i="27"/>
  <c r="U149" i="27"/>
  <c r="T149" i="27"/>
  <c r="S149" i="27"/>
  <c r="U133" i="27"/>
  <c r="T133" i="27"/>
  <c r="S133" i="27"/>
  <c r="U117" i="27"/>
  <c r="T117" i="27"/>
  <c r="S117" i="27"/>
  <c r="U101" i="27"/>
  <c r="T101" i="27"/>
  <c r="S101" i="27"/>
  <c r="U85" i="27"/>
  <c r="T85" i="27"/>
  <c r="S85" i="27"/>
  <c r="U69" i="27"/>
  <c r="T69" i="27"/>
  <c r="S69" i="27"/>
  <c r="U53" i="27"/>
  <c r="T53" i="27"/>
  <c r="S53" i="27"/>
  <c r="U37" i="27"/>
  <c r="T37" i="27"/>
  <c r="S37" i="27"/>
  <c r="V37" i="27" s="1"/>
  <c r="U21" i="27"/>
  <c r="T21" i="27"/>
  <c r="S21" i="27"/>
  <c r="V21" i="27" s="1"/>
  <c r="AI10" i="12" s="1"/>
  <c r="T602" i="28"/>
  <c r="U602" i="28"/>
  <c r="S602" i="28"/>
  <c r="T586" i="28"/>
  <c r="U586" i="28"/>
  <c r="S586" i="28"/>
  <c r="T570" i="28"/>
  <c r="U570" i="28"/>
  <c r="S570" i="28"/>
  <c r="T554" i="28"/>
  <c r="U554" i="28"/>
  <c r="S554" i="28"/>
  <c r="T538" i="28"/>
  <c r="U538" i="28"/>
  <c r="S538" i="28"/>
  <c r="T522" i="28"/>
  <c r="U522" i="28"/>
  <c r="S522" i="28"/>
  <c r="T506" i="28"/>
  <c r="U506" i="28"/>
  <c r="S506" i="28"/>
  <c r="T490" i="28"/>
  <c r="U490" i="28"/>
  <c r="S490" i="28"/>
  <c r="T474" i="28"/>
  <c r="U474" i="28"/>
  <c r="S474" i="28"/>
  <c r="T458" i="28"/>
  <c r="U458" i="28"/>
  <c r="S458" i="28"/>
  <c r="T442" i="28"/>
  <c r="U442" i="28"/>
  <c r="S442" i="28"/>
  <c r="T426" i="28"/>
  <c r="U426" i="28"/>
  <c r="S426" i="28"/>
  <c r="T410" i="28"/>
  <c r="U410" i="28"/>
  <c r="S410" i="28"/>
  <c r="T394" i="28"/>
  <c r="U394" i="28"/>
  <c r="S394" i="28"/>
  <c r="T378" i="28"/>
  <c r="U378" i="28"/>
  <c r="S378" i="28"/>
  <c r="T362" i="28"/>
  <c r="U362" i="28"/>
  <c r="S362" i="28"/>
  <c r="T346" i="28"/>
  <c r="U346" i="28"/>
  <c r="S346" i="28"/>
  <c r="T330" i="28"/>
  <c r="U330" i="28"/>
  <c r="S330" i="28"/>
  <c r="T314" i="28"/>
  <c r="U314" i="28"/>
  <c r="S314" i="28"/>
  <c r="T298" i="28"/>
  <c r="U298" i="28"/>
  <c r="S298" i="28"/>
  <c r="T282" i="28"/>
  <c r="U282" i="28"/>
  <c r="S282" i="28"/>
  <c r="T266" i="28"/>
  <c r="U266" i="28"/>
  <c r="S266" i="28"/>
  <c r="T250" i="28"/>
  <c r="U250" i="28"/>
  <c r="S250" i="28"/>
  <c r="T234" i="28"/>
  <c r="U234" i="28"/>
  <c r="S234" i="28"/>
  <c r="T218" i="28"/>
  <c r="U218" i="28"/>
  <c r="S218" i="28"/>
  <c r="T202" i="28"/>
  <c r="U202" i="28"/>
  <c r="S202" i="28"/>
  <c r="T143" i="28"/>
  <c r="U143" i="28"/>
  <c r="S143" i="28"/>
  <c r="T186" i="28"/>
  <c r="U186" i="28"/>
  <c r="S186" i="28"/>
  <c r="T170" i="28"/>
  <c r="U170" i="28"/>
  <c r="S170" i="28"/>
  <c r="T154" i="28"/>
  <c r="U154" i="28"/>
  <c r="S154" i="28"/>
  <c r="T138" i="28"/>
  <c r="U138" i="28"/>
  <c r="S138" i="28"/>
  <c r="T122" i="28"/>
  <c r="U122" i="28"/>
  <c r="S122" i="28"/>
  <c r="T106" i="28"/>
  <c r="U106" i="28"/>
  <c r="S106" i="28"/>
  <c r="T90" i="28"/>
  <c r="U90" i="28"/>
  <c r="S90" i="28"/>
  <c r="T74" i="28"/>
  <c r="U74" i="28"/>
  <c r="S74" i="28"/>
  <c r="T58" i="28"/>
  <c r="U58" i="28"/>
  <c r="S58" i="28"/>
  <c r="T42" i="28"/>
  <c r="U42" i="28"/>
  <c r="S42" i="28"/>
  <c r="T26" i="28"/>
  <c r="U26" i="28"/>
  <c r="S26" i="28"/>
  <c r="T10" i="28"/>
  <c r="U10" i="28"/>
  <c r="S10" i="28"/>
  <c r="U595" i="55"/>
  <c r="T595" i="55"/>
  <c r="S595" i="55"/>
  <c r="U579" i="55"/>
  <c r="T579" i="55"/>
  <c r="S579" i="55"/>
  <c r="U563" i="55"/>
  <c r="T563" i="55"/>
  <c r="S563" i="55"/>
  <c r="T547" i="55"/>
  <c r="S547" i="55"/>
  <c r="U547" i="55"/>
  <c r="U531" i="55"/>
  <c r="T531" i="55"/>
  <c r="S531" i="55"/>
  <c r="U515" i="55"/>
  <c r="T515" i="55"/>
  <c r="S515" i="55"/>
  <c r="U499" i="55"/>
  <c r="T499" i="55"/>
  <c r="S499" i="55"/>
  <c r="T483" i="55"/>
  <c r="S483" i="55"/>
  <c r="U483" i="55"/>
  <c r="U467" i="55"/>
  <c r="T467" i="55"/>
  <c r="S467" i="55"/>
  <c r="T451" i="55"/>
  <c r="U451" i="55"/>
  <c r="S451" i="55"/>
  <c r="T435" i="55"/>
  <c r="U435" i="55"/>
  <c r="S435" i="55"/>
  <c r="T419" i="55"/>
  <c r="S419" i="55"/>
  <c r="U419" i="55"/>
  <c r="T403" i="55"/>
  <c r="U403" i="55"/>
  <c r="S403" i="55"/>
  <c r="T387" i="55"/>
  <c r="U387" i="55"/>
  <c r="S387" i="55"/>
  <c r="T371" i="55"/>
  <c r="U371" i="55"/>
  <c r="S371" i="55"/>
  <c r="T355" i="55"/>
  <c r="S355" i="55"/>
  <c r="U355" i="55"/>
  <c r="T339" i="55"/>
  <c r="U339" i="55"/>
  <c r="S339" i="55"/>
  <c r="T323" i="55"/>
  <c r="U323" i="55"/>
  <c r="S323" i="55"/>
  <c r="T307" i="55"/>
  <c r="U307" i="55"/>
  <c r="S307" i="55"/>
  <c r="T291" i="55"/>
  <c r="S291" i="55"/>
  <c r="U291" i="55"/>
  <c r="T275" i="55"/>
  <c r="U275" i="55"/>
  <c r="S275" i="55"/>
  <c r="T259" i="55"/>
  <c r="U259" i="55"/>
  <c r="S259" i="55"/>
  <c r="T243" i="55"/>
  <c r="U243" i="55"/>
  <c r="S243" i="55"/>
  <c r="T227" i="55"/>
  <c r="S227" i="55"/>
  <c r="U227" i="55"/>
  <c r="T211" i="55"/>
  <c r="U211" i="55"/>
  <c r="S211" i="55"/>
  <c r="T195" i="55"/>
  <c r="U195" i="55"/>
  <c r="S195" i="55"/>
  <c r="T179" i="55"/>
  <c r="U179" i="55"/>
  <c r="S179" i="55"/>
  <c r="U163" i="55"/>
  <c r="S163" i="55"/>
  <c r="T163" i="55"/>
  <c r="U147" i="55"/>
  <c r="S147" i="55"/>
  <c r="T147" i="55"/>
  <c r="U131" i="55"/>
  <c r="S131" i="55"/>
  <c r="T131" i="55"/>
  <c r="U115" i="55"/>
  <c r="S115" i="55"/>
  <c r="T115" i="55"/>
  <c r="U99" i="55"/>
  <c r="S99" i="55"/>
  <c r="T99" i="55"/>
  <c r="U83" i="55"/>
  <c r="S83" i="55"/>
  <c r="T83" i="55"/>
  <c r="U67" i="55"/>
  <c r="S67" i="55"/>
  <c r="T67" i="55"/>
  <c r="U51" i="55"/>
  <c r="S51" i="55"/>
  <c r="T51" i="55"/>
  <c r="U35" i="55"/>
  <c r="S35" i="55"/>
  <c r="T35" i="55"/>
  <c r="U19" i="55"/>
  <c r="S19" i="55"/>
  <c r="T19" i="55"/>
  <c r="U197" i="28"/>
  <c r="T197" i="28"/>
  <c r="S197" i="28"/>
  <c r="U181" i="28"/>
  <c r="T181" i="28"/>
  <c r="S181" i="28"/>
  <c r="U165" i="28"/>
  <c r="T165" i="28"/>
  <c r="S165" i="28"/>
  <c r="U149" i="28"/>
  <c r="T149" i="28"/>
  <c r="S149" i="28"/>
  <c r="U133" i="28"/>
  <c r="T133" i="28"/>
  <c r="S133" i="28"/>
  <c r="S117" i="28"/>
  <c r="U117" i="28"/>
  <c r="T117" i="28"/>
  <c r="S101" i="28"/>
  <c r="U101" i="28"/>
  <c r="T101" i="28"/>
  <c r="S85" i="28"/>
  <c r="U85" i="28"/>
  <c r="T85" i="28"/>
  <c r="S69" i="28"/>
  <c r="U69" i="28"/>
  <c r="T69" i="28"/>
  <c r="S53" i="28"/>
  <c r="U53" i="28"/>
  <c r="T53" i="28"/>
  <c r="S37" i="28"/>
  <c r="U37" i="28"/>
  <c r="T37" i="28"/>
  <c r="S21" i="28"/>
  <c r="U21" i="28"/>
  <c r="T21" i="28"/>
  <c r="T602" i="55"/>
  <c r="S602" i="55"/>
  <c r="U602" i="55"/>
  <c r="T586" i="55"/>
  <c r="S586" i="55"/>
  <c r="U586" i="55"/>
  <c r="U570" i="55"/>
  <c r="T570" i="55"/>
  <c r="S570" i="55"/>
  <c r="U554" i="55"/>
  <c r="T554" i="55"/>
  <c r="S554" i="55"/>
  <c r="T538" i="55"/>
  <c r="S538" i="55"/>
  <c r="U538" i="55"/>
  <c r="T522" i="55"/>
  <c r="S522" i="55"/>
  <c r="U522" i="55"/>
  <c r="U506" i="55"/>
  <c r="T506" i="55"/>
  <c r="S506" i="55"/>
  <c r="U490" i="55"/>
  <c r="T490" i="55"/>
  <c r="S490" i="55"/>
  <c r="T474" i="55"/>
  <c r="S474" i="55"/>
  <c r="U474" i="55"/>
  <c r="S458" i="55"/>
  <c r="U458" i="55"/>
  <c r="T458" i="55"/>
  <c r="U442" i="55"/>
  <c r="T442" i="55"/>
  <c r="S442" i="55"/>
  <c r="U426" i="55"/>
  <c r="T426" i="55"/>
  <c r="S426" i="55"/>
  <c r="S410" i="55"/>
  <c r="U410" i="55"/>
  <c r="T410" i="55"/>
  <c r="S394" i="55"/>
  <c r="U394" i="55"/>
  <c r="T394" i="55"/>
  <c r="U378" i="55"/>
  <c r="T378" i="55"/>
  <c r="S378" i="55"/>
  <c r="U362" i="55"/>
  <c r="T362" i="55"/>
  <c r="S362" i="55"/>
  <c r="S346" i="55"/>
  <c r="U346" i="55"/>
  <c r="T346" i="55"/>
  <c r="S330" i="55"/>
  <c r="U330" i="55"/>
  <c r="T330" i="55"/>
  <c r="U314" i="55"/>
  <c r="T314" i="55"/>
  <c r="S314" i="55"/>
  <c r="U298" i="55"/>
  <c r="T298" i="55"/>
  <c r="S298" i="55"/>
  <c r="S282" i="55"/>
  <c r="U282" i="55"/>
  <c r="T282" i="55"/>
  <c r="S266" i="55"/>
  <c r="U266" i="55"/>
  <c r="T266" i="55"/>
  <c r="U250" i="55"/>
  <c r="T250" i="55"/>
  <c r="S250" i="55"/>
  <c r="U234" i="55"/>
  <c r="T234" i="55"/>
  <c r="S234" i="55"/>
  <c r="S218" i="55"/>
  <c r="U218" i="55"/>
  <c r="T218" i="55"/>
  <c r="S202" i="55"/>
  <c r="U202" i="55"/>
  <c r="T202" i="55"/>
  <c r="U186" i="55"/>
  <c r="T186" i="55"/>
  <c r="S186" i="55"/>
  <c r="U170" i="55"/>
  <c r="T170" i="55"/>
  <c r="S170" i="55"/>
  <c r="U154" i="55"/>
  <c r="S154" i="55"/>
  <c r="T154" i="55"/>
  <c r="U138" i="55"/>
  <c r="S138" i="55"/>
  <c r="T138" i="55"/>
  <c r="U122" i="55"/>
  <c r="T122" i="55"/>
  <c r="S122" i="55"/>
  <c r="U106" i="55"/>
  <c r="T106" i="55"/>
  <c r="S106" i="55"/>
  <c r="U90" i="55"/>
  <c r="S90" i="55"/>
  <c r="T90" i="55"/>
  <c r="U74" i="55"/>
  <c r="S74" i="55"/>
  <c r="T74" i="55"/>
  <c r="U58" i="55"/>
  <c r="T58" i="55"/>
  <c r="S58" i="55"/>
  <c r="U42" i="55"/>
  <c r="T42" i="55"/>
  <c r="S42" i="55"/>
  <c r="U26" i="55"/>
  <c r="S26" i="55"/>
  <c r="T26" i="55"/>
  <c r="U10" i="55"/>
  <c r="S10" i="55"/>
  <c r="T10" i="55"/>
  <c r="U192" i="28"/>
  <c r="S192" i="28"/>
  <c r="T192" i="28"/>
  <c r="U176" i="28"/>
  <c r="S176" i="28"/>
  <c r="T176" i="28"/>
  <c r="U160" i="28"/>
  <c r="S160" i="28"/>
  <c r="T160" i="28"/>
  <c r="U144" i="28"/>
  <c r="S144" i="28"/>
  <c r="T144" i="28"/>
  <c r="U128" i="28"/>
  <c r="S128" i="28"/>
  <c r="T128" i="28"/>
  <c r="U112" i="28"/>
  <c r="S112" i="28"/>
  <c r="T112" i="28"/>
  <c r="U96" i="28"/>
  <c r="S96" i="28"/>
  <c r="T96" i="28"/>
  <c r="U80" i="28"/>
  <c r="S80" i="28"/>
  <c r="T80" i="28"/>
  <c r="U64" i="28"/>
  <c r="S64" i="28"/>
  <c r="T64" i="28"/>
  <c r="U48" i="28"/>
  <c r="S48" i="28"/>
  <c r="T48" i="28"/>
  <c r="U32" i="28"/>
  <c r="S32" i="28"/>
  <c r="T32" i="28"/>
  <c r="U16" i="28"/>
  <c r="S16" i="28"/>
  <c r="T16" i="28"/>
  <c r="U605" i="55"/>
  <c r="T605" i="55"/>
  <c r="S605" i="55"/>
  <c r="U589" i="55"/>
  <c r="T589" i="55"/>
  <c r="S589" i="55"/>
  <c r="U573" i="55"/>
  <c r="T573" i="55"/>
  <c r="S573" i="55"/>
  <c r="U557" i="55"/>
  <c r="T557" i="55"/>
  <c r="S557" i="55"/>
  <c r="U541" i="55"/>
  <c r="T541" i="55"/>
  <c r="S541" i="55"/>
  <c r="U525" i="55"/>
  <c r="T525" i="55"/>
  <c r="S525" i="55"/>
  <c r="U509" i="55"/>
  <c r="T509" i="55"/>
  <c r="S509" i="55"/>
  <c r="U493" i="55"/>
  <c r="T493" i="55"/>
  <c r="S493" i="55"/>
  <c r="U477" i="55"/>
  <c r="T477" i="55"/>
  <c r="S477" i="55"/>
  <c r="S461" i="55"/>
  <c r="T461" i="55"/>
  <c r="U461" i="55"/>
  <c r="S445" i="55"/>
  <c r="T445" i="55"/>
  <c r="U445" i="55"/>
  <c r="S429" i="55"/>
  <c r="T429" i="55"/>
  <c r="U429" i="55"/>
  <c r="S413" i="55"/>
  <c r="T413" i="55"/>
  <c r="U413" i="55"/>
  <c r="S397" i="55"/>
  <c r="T397" i="55"/>
  <c r="U397" i="55"/>
  <c r="S381" i="55"/>
  <c r="T381" i="55"/>
  <c r="U381" i="55"/>
  <c r="S365" i="55"/>
  <c r="T365" i="55"/>
  <c r="U365" i="55"/>
  <c r="S349" i="55"/>
  <c r="T349" i="55"/>
  <c r="U349" i="55"/>
  <c r="S333" i="55"/>
  <c r="T333" i="55"/>
  <c r="U333" i="55"/>
  <c r="S317" i="55"/>
  <c r="T317" i="55"/>
  <c r="U317" i="55"/>
  <c r="S301" i="55"/>
  <c r="T301" i="55"/>
  <c r="U301" i="55"/>
  <c r="S285" i="55"/>
  <c r="T285" i="55"/>
  <c r="U285" i="55"/>
  <c r="S269" i="55"/>
  <c r="T269" i="55"/>
  <c r="U269" i="55"/>
  <c r="S253" i="55"/>
  <c r="T253" i="55"/>
  <c r="U253" i="55"/>
  <c r="S237" i="55"/>
  <c r="T237" i="55"/>
  <c r="U237" i="55"/>
  <c r="S221" i="55"/>
  <c r="T221" i="55"/>
  <c r="U221" i="55"/>
  <c r="S205" i="55"/>
  <c r="T205" i="55"/>
  <c r="U205" i="55"/>
  <c r="S189" i="55"/>
  <c r="T189" i="55"/>
  <c r="U189" i="55"/>
  <c r="S173" i="55"/>
  <c r="T173" i="55"/>
  <c r="U173" i="55"/>
  <c r="T157" i="55"/>
  <c r="S157" i="55"/>
  <c r="U157" i="55"/>
  <c r="T141" i="55"/>
  <c r="S141" i="55"/>
  <c r="U141" i="55"/>
  <c r="T125" i="55"/>
  <c r="S125" i="55"/>
  <c r="U125" i="55"/>
  <c r="T109" i="55"/>
  <c r="S109" i="55"/>
  <c r="U109" i="55"/>
  <c r="T93" i="55"/>
  <c r="S93" i="55"/>
  <c r="U93" i="55"/>
  <c r="T77" i="55"/>
  <c r="S77" i="55"/>
  <c r="U77" i="55"/>
  <c r="T61" i="55"/>
  <c r="S61" i="55"/>
  <c r="U61" i="55"/>
  <c r="T45" i="55"/>
  <c r="S45" i="55"/>
  <c r="U45" i="55"/>
  <c r="T29" i="55"/>
  <c r="S29" i="55"/>
  <c r="U29" i="55"/>
  <c r="T13" i="55"/>
  <c r="S13" i="55"/>
  <c r="U13" i="55"/>
  <c r="U119" i="28"/>
  <c r="S119" i="28"/>
  <c r="T119" i="28"/>
  <c r="U103" i="28"/>
  <c r="S103" i="28"/>
  <c r="T103" i="28"/>
  <c r="U87" i="28"/>
  <c r="S87" i="28"/>
  <c r="T87" i="28"/>
  <c r="U71" i="28"/>
  <c r="S71" i="28"/>
  <c r="T71" i="28"/>
  <c r="U55" i="28"/>
  <c r="S55" i="28"/>
  <c r="T55" i="28"/>
  <c r="U39" i="28"/>
  <c r="S39" i="28"/>
  <c r="T39" i="28"/>
  <c r="U23" i="28"/>
  <c r="S23" i="28"/>
  <c r="T23" i="28"/>
  <c r="U7" i="28"/>
  <c r="S7" i="28"/>
  <c r="V7" i="28" s="1"/>
  <c r="T7" i="28"/>
  <c r="U592" i="55"/>
  <c r="T592" i="55"/>
  <c r="S592" i="55"/>
  <c r="U576" i="55"/>
  <c r="T576" i="55"/>
  <c r="S576" i="55"/>
  <c r="U560" i="55"/>
  <c r="T560" i="55"/>
  <c r="S560" i="55"/>
  <c r="U544" i="55"/>
  <c r="T544" i="55"/>
  <c r="S544" i="55"/>
  <c r="U528" i="55"/>
  <c r="T528" i="55"/>
  <c r="S528" i="55"/>
  <c r="U512" i="55"/>
  <c r="T512" i="55"/>
  <c r="S512" i="55"/>
  <c r="U496" i="55"/>
  <c r="T496" i="55"/>
  <c r="S496" i="55"/>
  <c r="U480" i="55"/>
  <c r="T480" i="55"/>
  <c r="S480" i="55"/>
  <c r="U464" i="55"/>
  <c r="T464" i="55"/>
  <c r="S464" i="55"/>
  <c r="U448" i="55"/>
  <c r="T448" i="55"/>
  <c r="S448" i="55"/>
  <c r="U432" i="55"/>
  <c r="T432" i="55"/>
  <c r="S432" i="55"/>
  <c r="U416" i="55"/>
  <c r="T416" i="55"/>
  <c r="S416" i="55"/>
  <c r="U400" i="55"/>
  <c r="T400" i="55"/>
  <c r="S400" i="55"/>
  <c r="U384" i="55"/>
  <c r="T384" i="55"/>
  <c r="S384" i="55"/>
  <c r="U368" i="55"/>
  <c r="T368" i="55"/>
  <c r="S368" i="55"/>
  <c r="U352" i="55"/>
  <c r="T352" i="55"/>
  <c r="S352" i="55"/>
  <c r="U336" i="55"/>
  <c r="T336" i="55"/>
  <c r="S336" i="55"/>
  <c r="U320" i="55"/>
  <c r="T320" i="55"/>
  <c r="S320" i="55"/>
  <c r="U304" i="55"/>
  <c r="T304" i="55"/>
  <c r="S304" i="55"/>
  <c r="U288" i="55"/>
  <c r="T288" i="55"/>
  <c r="S288" i="55"/>
  <c r="U272" i="55"/>
  <c r="T272" i="55"/>
  <c r="S272" i="55"/>
  <c r="U256" i="55"/>
  <c r="T256" i="55"/>
  <c r="S256" i="55"/>
  <c r="U240" i="55"/>
  <c r="T240" i="55"/>
  <c r="S240" i="55"/>
  <c r="U224" i="55"/>
  <c r="T224" i="55"/>
  <c r="S224" i="55"/>
  <c r="U208" i="55"/>
  <c r="T208" i="55"/>
  <c r="S208" i="55"/>
  <c r="U192" i="55"/>
  <c r="T192" i="55"/>
  <c r="S192" i="55"/>
  <c r="U176" i="55"/>
  <c r="T176" i="55"/>
  <c r="S176" i="55"/>
  <c r="U160" i="55"/>
  <c r="T160" i="55"/>
  <c r="S160" i="55"/>
  <c r="U144" i="55"/>
  <c r="T144" i="55"/>
  <c r="S144" i="55"/>
  <c r="U128" i="55"/>
  <c r="T128" i="55"/>
  <c r="S128" i="55"/>
  <c r="T112" i="55"/>
  <c r="U112" i="55"/>
  <c r="S112" i="55"/>
  <c r="U96" i="55"/>
  <c r="T96" i="55"/>
  <c r="S96" i="55"/>
  <c r="U80" i="55"/>
  <c r="T80" i="55"/>
  <c r="S80" i="55"/>
  <c r="U64" i="55"/>
  <c r="T64" i="55"/>
  <c r="S64" i="55"/>
  <c r="T48" i="55"/>
  <c r="U48" i="55"/>
  <c r="S48" i="55"/>
  <c r="U32" i="55"/>
  <c r="T32" i="55"/>
  <c r="S32" i="55"/>
  <c r="U16" i="55"/>
  <c r="T16" i="55"/>
  <c r="S16" i="55"/>
  <c r="U592" i="30"/>
  <c r="T592" i="30"/>
  <c r="S592" i="30"/>
  <c r="U576" i="30"/>
  <c r="T576" i="30"/>
  <c r="S576" i="30"/>
  <c r="U560" i="30"/>
  <c r="T560" i="30"/>
  <c r="S560" i="30"/>
  <c r="U544" i="30"/>
  <c r="T544" i="30"/>
  <c r="S544" i="30"/>
  <c r="U528" i="30"/>
  <c r="T528" i="30"/>
  <c r="S528" i="30"/>
  <c r="U512" i="30"/>
  <c r="T512" i="30"/>
  <c r="S512" i="30"/>
  <c r="U496" i="30"/>
  <c r="T496" i="30"/>
  <c r="S496" i="30"/>
  <c r="U480" i="30"/>
  <c r="T480" i="30"/>
  <c r="S480" i="30"/>
  <c r="U464" i="30"/>
  <c r="T464" i="30"/>
  <c r="S464" i="30"/>
  <c r="U448" i="30"/>
  <c r="S448" i="30"/>
  <c r="T448" i="30"/>
  <c r="U432" i="30"/>
  <c r="S432" i="30"/>
  <c r="T432" i="30"/>
  <c r="U416" i="30"/>
  <c r="S416" i="30"/>
  <c r="T416" i="30"/>
  <c r="U400" i="30"/>
  <c r="S400" i="30"/>
  <c r="T400" i="30"/>
  <c r="U384" i="30"/>
  <c r="S384" i="30"/>
  <c r="T384" i="30"/>
  <c r="U368" i="30"/>
  <c r="S368" i="30"/>
  <c r="T368" i="30"/>
  <c r="U352" i="30"/>
  <c r="S352" i="30"/>
  <c r="T352" i="30"/>
  <c r="U336" i="30"/>
  <c r="S336" i="30"/>
  <c r="T336" i="30"/>
  <c r="U320" i="30"/>
  <c r="S320" i="30"/>
  <c r="T320" i="30"/>
  <c r="U304" i="30"/>
  <c r="S304" i="30"/>
  <c r="T304" i="30"/>
  <c r="U288" i="30"/>
  <c r="S288" i="30"/>
  <c r="T288" i="30"/>
  <c r="U272" i="30"/>
  <c r="S272" i="30"/>
  <c r="T272" i="30"/>
  <c r="U256" i="30"/>
  <c r="S256" i="30"/>
  <c r="T256" i="30"/>
  <c r="U240" i="30"/>
  <c r="S240" i="30"/>
  <c r="T240" i="30"/>
  <c r="U224" i="30"/>
  <c r="S224" i="30"/>
  <c r="T224" i="30"/>
  <c r="T208" i="30"/>
  <c r="U208" i="30"/>
  <c r="S208" i="30"/>
  <c r="T192" i="30"/>
  <c r="U192" i="30"/>
  <c r="S192" i="30"/>
  <c r="T176" i="30"/>
  <c r="U176" i="30"/>
  <c r="S176" i="30"/>
  <c r="T160" i="30"/>
  <c r="U160" i="30"/>
  <c r="S160" i="30"/>
  <c r="T144" i="30"/>
  <c r="U144" i="30"/>
  <c r="S144" i="30"/>
  <c r="T128" i="30"/>
  <c r="U128" i="30"/>
  <c r="S128" i="30"/>
  <c r="T112" i="30"/>
  <c r="U112" i="30"/>
  <c r="S112" i="30"/>
  <c r="T96" i="30"/>
  <c r="U96" i="30"/>
  <c r="S96" i="30"/>
  <c r="T80" i="30"/>
  <c r="U80" i="30"/>
  <c r="S80" i="30"/>
  <c r="T64" i="30"/>
  <c r="U64" i="30"/>
  <c r="S64" i="30"/>
  <c r="T48" i="30"/>
  <c r="U48" i="30"/>
  <c r="S48" i="30"/>
  <c r="T32" i="30"/>
  <c r="U32" i="30"/>
  <c r="S32" i="30"/>
  <c r="T16" i="30"/>
  <c r="U16" i="30"/>
  <c r="S16" i="30"/>
  <c r="U591" i="30"/>
  <c r="T591" i="30"/>
  <c r="S591" i="30"/>
  <c r="U575" i="30"/>
  <c r="T575" i="30"/>
  <c r="S575" i="30"/>
  <c r="U559" i="30"/>
  <c r="T559" i="30"/>
  <c r="S559" i="30"/>
  <c r="U543" i="30"/>
  <c r="T543" i="30"/>
  <c r="S543" i="30"/>
  <c r="U527" i="30"/>
  <c r="T527" i="30"/>
  <c r="S527" i="30"/>
  <c r="U511" i="30"/>
  <c r="T511" i="30"/>
  <c r="S511" i="30"/>
  <c r="U495" i="30"/>
  <c r="S495" i="30"/>
  <c r="T495" i="30"/>
  <c r="U479" i="30"/>
  <c r="S479" i="30"/>
  <c r="T479" i="30"/>
  <c r="U463" i="30"/>
  <c r="S463" i="30"/>
  <c r="T463" i="30"/>
  <c r="U447" i="30"/>
  <c r="S447" i="30"/>
  <c r="T447" i="30"/>
  <c r="U431" i="30"/>
  <c r="S431" i="30"/>
  <c r="T431" i="30"/>
  <c r="U415" i="30"/>
  <c r="S415" i="30"/>
  <c r="T415" i="30"/>
  <c r="U399" i="30"/>
  <c r="S399" i="30"/>
  <c r="T399" i="30"/>
  <c r="U383" i="30"/>
  <c r="S383" i="30"/>
  <c r="T383" i="30"/>
  <c r="U367" i="30"/>
  <c r="S367" i="30"/>
  <c r="T367" i="30"/>
  <c r="U351" i="30"/>
  <c r="S351" i="30"/>
  <c r="T351" i="30"/>
  <c r="U335" i="30"/>
  <c r="S335" i="30"/>
  <c r="T335" i="30"/>
  <c r="U319" i="30"/>
  <c r="S319" i="30"/>
  <c r="T319" i="30"/>
  <c r="U303" i="30"/>
  <c r="S303" i="30"/>
  <c r="T303" i="30"/>
  <c r="U287" i="30"/>
  <c r="S287" i="30"/>
  <c r="T287" i="30"/>
  <c r="U271" i="30"/>
  <c r="S271" i="30"/>
  <c r="T271" i="30"/>
  <c r="U255" i="30"/>
  <c r="S255" i="30"/>
  <c r="T255" i="30"/>
  <c r="U239" i="30"/>
  <c r="S239" i="30"/>
  <c r="T239" i="30"/>
  <c r="U223" i="30"/>
  <c r="S223" i="30"/>
  <c r="T223" i="30"/>
  <c r="T207" i="30"/>
  <c r="U207" i="30"/>
  <c r="S207" i="30"/>
  <c r="T191" i="30"/>
  <c r="U191" i="30"/>
  <c r="S191" i="30"/>
  <c r="T175" i="30"/>
  <c r="U175" i="30"/>
  <c r="S175" i="30"/>
  <c r="T159" i="30"/>
  <c r="U159" i="30"/>
  <c r="S159" i="30"/>
  <c r="T143" i="30"/>
  <c r="U143" i="30"/>
  <c r="S143" i="30"/>
  <c r="T127" i="30"/>
  <c r="U127" i="30"/>
  <c r="S127" i="30"/>
  <c r="T111" i="30"/>
  <c r="U111" i="30"/>
  <c r="S111" i="30"/>
  <c r="T95" i="30"/>
  <c r="U95" i="30"/>
  <c r="S95" i="30"/>
  <c r="T79" i="30"/>
  <c r="U79" i="30"/>
  <c r="S79" i="30"/>
  <c r="T63" i="30"/>
  <c r="U63" i="30"/>
  <c r="S63" i="30"/>
  <c r="T47" i="30"/>
  <c r="U47" i="30"/>
  <c r="S47" i="30"/>
  <c r="T31" i="30"/>
  <c r="U31" i="30"/>
  <c r="S31" i="30"/>
  <c r="T15" i="30"/>
  <c r="U15" i="30"/>
  <c r="S15" i="30"/>
  <c r="U590" i="30"/>
  <c r="T590" i="30"/>
  <c r="S590" i="30"/>
  <c r="U574" i="30"/>
  <c r="T574" i="30"/>
  <c r="S574" i="30"/>
  <c r="U558" i="30"/>
  <c r="T558" i="30"/>
  <c r="S558" i="30"/>
  <c r="U542" i="30"/>
  <c r="T542" i="30"/>
  <c r="S542" i="30"/>
  <c r="U526" i="30"/>
  <c r="T526" i="30"/>
  <c r="S526" i="30"/>
  <c r="U510" i="30"/>
  <c r="T510" i="30"/>
  <c r="S510" i="30"/>
  <c r="U494" i="30"/>
  <c r="T494" i="30"/>
  <c r="S494" i="30"/>
  <c r="U478" i="30"/>
  <c r="T478" i="30"/>
  <c r="S478" i="30"/>
  <c r="U462" i="30"/>
  <c r="T462" i="30"/>
  <c r="S462" i="30"/>
  <c r="U446" i="30"/>
  <c r="S446" i="30"/>
  <c r="T446" i="30"/>
  <c r="U430" i="30"/>
  <c r="S430" i="30"/>
  <c r="T430" i="30"/>
  <c r="U414" i="30"/>
  <c r="S414" i="30"/>
  <c r="T414" i="30"/>
  <c r="U398" i="30"/>
  <c r="S398" i="30"/>
  <c r="T398" i="30"/>
  <c r="U382" i="30"/>
  <c r="S382" i="30"/>
  <c r="T382" i="30"/>
  <c r="U366" i="30"/>
  <c r="S366" i="30"/>
  <c r="T366" i="30"/>
  <c r="U350" i="30"/>
  <c r="S350" i="30"/>
  <c r="T350" i="30"/>
  <c r="U334" i="30"/>
  <c r="S334" i="30"/>
  <c r="T334" i="30"/>
  <c r="U318" i="30"/>
  <c r="S318" i="30"/>
  <c r="T318" i="30"/>
  <c r="U302" i="30"/>
  <c r="S302" i="30"/>
  <c r="T302" i="30"/>
  <c r="U286" i="30"/>
  <c r="S286" i="30"/>
  <c r="T286" i="30"/>
  <c r="U270" i="30"/>
  <c r="S270" i="30"/>
  <c r="T270" i="30"/>
  <c r="U254" i="30"/>
  <c r="S254" i="30"/>
  <c r="T254" i="30"/>
  <c r="U238" i="30"/>
  <c r="S238" i="30"/>
  <c r="T238" i="30"/>
  <c r="U222" i="30"/>
  <c r="S222" i="30"/>
  <c r="T222" i="30"/>
  <c r="U206" i="30"/>
  <c r="S206" i="30"/>
  <c r="T206" i="30"/>
  <c r="U190" i="30"/>
  <c r="S190" i="30"/>
  <c r="T190" i="30"/>
  <c r="U174" i="30"/>
  <c r="S174" i="30"/>
  <c r="T174" i="30"/>
  <c r="U158" i="30"/>
  <c r="S158" i="30"/>
  <c r="T158" i="30"/>
  <c r="U142" i="30"/>
  <c r="S142" i="30"/>
  <c r="T142" i="30"/>
  <c r="U126" i="30"/>
  <c r="S126" i="30"/>
  <c r="T126" i="30"/>
  <c r="U110" i="30"/>
  <c r="S110" i="30"/>
  <c r="T110" i="30"/>
  <c r="U94" i="30"/>
  <c r="S94" i="30"/>
  <c r="T94" i="30"/>
  <c r="U78" i="30"/>
  <c r="S78" i="30"/>
  <c r="T78" i="30"/>
  <c r="U62" i="30"/>
  <c r="S62" i="30"/>
  <c r="T62" i="30"/>
  <c r="U46" i="30"/>
  <c r="S46" i="30"/>
  <c r="T46" i="30"/>
  <c r="U30" i="30"/>
  <c r="S30" i="30"/>
  <c r="T30" i="30"/>
  <c r="U14" i="30"/>
  <c r="S14" i="30"/>
  <c r="T14" i="30"/>
  <c r="T589" i="30"/>
  <c r="U589" i="30"/>
  <c r="S589" i="30"/>
  <c r="T573" i="30"/>
  <c r="U573" i="30"/>
  <c r="S573" i="30"/>
  <c r="T557" i="30"/>
  <c r="U557" i="30"/>
  <c r="S557" i="30"/>
  <c r="T541" i="30"/>
  <c r="U541" i="30"/>
  <c r="S541" i="30"/>
  <c r="T525" i="30"/>
  <c r="U525" i="30"/>
  <c r="S525" i="30"/>
  <c r="T509" i="30"/>
  <c r="U509" i="30"/>
  <c r="S509" i="30"/>
  <c r="T493" i="30"/>
  <c r="U493" i="30"/>
  <c r="S493" i="30"/>
  <c r="T477" i="30"/>
  <c r="U477" i="30"/>
  <c r="S477" i="30"/>
  <c r="T461" i="30"/>
  <c r="U461" i="30"/>
  <c r="S461" i="30"/>
  <c r="T445" i="30"/>
  <c r="U445" i="30"/>
  <c r="S445" i="30"/>
  <c r="T429" i="30"/>
  <c r="U429" i="30"/>
  <c r="S429" i="30"/>
  <c r="T413" i="30"/>
  <c r="U413" i="30"/>
  <c r="S413" i="30"/>
  <c r="T397" i="30"/>
  <c r="U397" i="30"/>
  <c r="S397" i="30"/>
  <c r="T381" i="30"/>
  <c r="U381" i="30"/>
  <c r="S381" i="30"/>
  <c r="T365" i="30"/>
  <c r="U365" i="30"/>
  <c r="S365" i="30"/>
  <c r="T349" i="30"/>
  <c r="U349" i="30"/>
  <c r="S349" i="30"/>
  <c r="T333" i="30"/>
  <c r="U333" i="30"/>
  <c r="S333" i="30"/>
  <c r="T317" i="30"/>
  <c r="U317" i="30"/>
  <c r="S317" i="30"/>
  <c r="T301" i="30"/>
  <c r="U301" i="30"/>
  <c r="S301" i="30"/>
  <c r="T285" i="30"/>
  <c r="U285" i="30"/>
  <c r="S285" i="30"/>
  <c r="T269" i="30"/>
  <c r="U269" i="30"/>
  <c r="S269" i="30"/>
  <c r="T253" i="30"/>
  <c r="U253" i="30"/>
  <c r="S253" i="30"/>
  <c r="T237" i="30"/>
  <c r="U237" i="30"/>
  <c r="S237" i="30"/>
  <c r="T221" i="30"/>
  <c r="U221" i="30"/>
  <c r="S221" i="30"/>
  <c r="T205" i="30"/>
  <c r="U205" i="30"/>
  <c r="S205" i="30"/>
  <c r="T189" i="30"/>
  <c r="U189" i="30"/>
  <c r="S189" i="30"/>
  <c r="T173" i="30"/>
  <c r="U173" i="30"/>
  <c r="S173" i="30"/>
  <c r="T157" i="30"/>
  <c r="U157" i="30"/>
  <c r="S157" i="30"/>
  <c r="T141" i="30"/>
  <c r="U141" i="30"/>
  <c r="S141" i="30"/>
  <c r="T125" i="30"/>
  <c r="U125" i="30"/>
  <c r="S125" i="30"/>
  <c r="T109" i="30"/>
  <c r="U109" i="30"/>
  <c r="S109" i="30"/>
  <c r="T93" i="30"/>
  <c r="U93" i="30"/>
  <c r="S93" i="30"/>
  <c r="T77" i="30"/>
  <c r="U77" i="30"/>
  <c r="S77" i="30"/>
  <c r="T61" i="30"/>
  <c r="U61" i="30"/>
  <c r="S61" i="30"/>
  <c r="T45" i="30"/>
  <c r="U45" i="30"/>
  <c r="S45" i="30"/>
  <c r="T29" i="30"/>
  <c r="U29" i="30"/>
  <c r="S29" i="30"/>
  <c r="T13" i="30"/>
  <c r="U13" i="30"/>
  <c r="S13" i="30"/>
  <c r="U597" i="31"/>
  <c r="T597" i="31"/>
  <c r="S597" i="31"/>
  <c r="U581" i="31"/>
  <c r="T581" i="31"/>
  <c r="S581" i="31"/>
  <c r="U565" i="31"/>
  <c r="T565" i="31"/>
  <c r="S565" i="31"/>
  <c r="U549" i="31"/>
  <c r="T549" i="31"/>
  <c r="S549" i="31"/>
  <c r="U533" i="31"/>
  <c r="T533" i="31"/>
  <c r="S533" i="31"/>
  <c r="U517" i="31"/>
  <c r="T517" i="31"/>
  <c r="S517" i="31"/>
  <c r="U501" i="31"/>
  <c r="T501" i="31"/>
  <c r="S501" i="31"/>
  <c r="U485" i="31"/>
  <c r="T485" i="31"/>
  <c r="S485" i="31"/>
  <c r="U469" i="31"/>
  <c r="T469" i="31"/>
  <c r="S469" i="31"/>
  <c r="U453" i="31"/>
  <c r="T453" i="31"/>
  <c r="S453" i="31"/>
  <c r="U437" i="31"/>
  <c r="T437" i="31"/>
  <c r="S437" i="31"/>
  <c r="U421" i="31"/>
  <c r="T421" i="31"/>
  <c r="S421" i="31"/>
  <c r="U405" i="31"/>
  <c r="T405" i="31"/>
  <c r="S405" i="31"/>
  <c r="U389" i="31"/>
  <c r="T389" i="31"/>
  <c r="S389" i="31"/>
  <c r="U373" i="31"/>
  <c r="T373" i="31"/>
  <c r="S373" i="31"/>
  <c r="U357" i="31"/>
  <c r="T357" i="31"/>
  <c r="S357" i="31"/>
  <c r="U341" i="31"/>
  <c r="T341" i="31"/>
  <c r="S341" i="31"/>
  <c r="U325" i="31"/>
  <c r="T325" i="31"/>
  <c r="S325" i="31"/>
  <c r="U309" i="31"/>
  <c r="T309" i="31"/>
  <c r="S309" i="31"/>
  <c r="U293" i="31"/>
  <c r="T293" i="31"/>
  <c r="S293" i="31"/>
  <c r="U277" i="31"/>
  <c r="T277" i="31"/>
  <c r="S277" i="31"/>
  <c r="U261" i="31"/>
  <c r="T261" i="31"/>
  <c r="S261" i="31"/>
  <c r="U245" i="31"/>
  <c r="T245" i="31"/>
  <c r="S245" i="31"/>
  <c r="U229" i="31"/>
  <c r="T229" i="31"/>
  <c r="S229" i="31"/>
  <c r="U213" i="31"/>
  <c r="T213" i="31"/>
  <c r="S213" i="31"/>
  <c r="U197" i="31"/>
  <c r="T197" i="31"/>
  <c r="S197" i="31"/>
  <c r="U181" i="31"/>
  <c r="T181" i="31"/>
  <c r="S181" i="31"/>
  <c r="U165" i="31"/>
  <c r="T165" i="31"/>
  <c r="S165" i="31"/>
  <c r="U149" i="31"/>
  <c r="T149" i="31"/>
  <c r="S149" i="31"/>
  <c r="U133" i="31"/>
  <c r="T133" i="31"/>
  <c r="S133" i="31"/>
  <c r="U117" i="31"/>
  <c r="T117" i="31"/>
  <c r="S117" i="31"/>
  <c r="U101" i="31"/>
  <c r="T101" i="31"/>
  <c r="S101" i="31"/>
  <c r="U85" i="31"/>
  <c r="T85" i="31"/>
  <c r="S85" i="31"/>
  <c r="U69" i="31"/>
  <c r="T69" i="31"/>
  <c r="S69" i="31"/>
  <c r="U53" i="31"/>
  <c r="T53" i="31"/>
  <c r="S53" i="31"/>
  <c r="U37" i="31"/>
  <c r="T37" i="31"/>
  <c r="S37" i="31"/>
  <c r="U21" i="31"/>
  <c r="T21" i="31"/>
  <c r="S21" i="31"/>
  <c r="U604" i="31"/>
  <c r="T604" i="31"/>
  <c r="S604" i="31"/>
  <c r="U588" i="31"/>
  <c r="T588" i="31"/>
  <c r="S588" i="31"/>
  <c r="U572" i="31"/>
  <c r="T572" i="31"/>
  <c r="S572" i="31"/>
  <c r="U556" i="31"/>
  <c r="T556" i="31"/>
  <c r="S556" i="31"/>
  <c r="U540" i="31"/>
  <c r="T540" i="31"/>
  <c r="S540" i="31"/>
  <c r="U524" i="31"/>
  <c r="T524" i="31"/>
  <c r="S524" i="31"/>
  <c r="U508" i="31"/>
  <c r="T508" i="31"/>
  <c r="S508" i="31"/>
  <c r="U492" i="31"/>
  <c r="T492" i="31"/>
  <c r="S492" i="31"/>
  <c r="U476" i="31"/>
  <c r="T476" i="31"/>
  <c r="S476" i="31"/>
  <c r="U460" i="31"/>
  <c r="T460" i="31"/>
  <c r="S460" i="31"/>
  <c r="U444" i="31"/>
  <c r="T444" i="31"/>
  <c r="S444" i="31"/>
  <c r="U428" i="31"/>
  <c r="T428" i="31"/>
  <c r="S428" i="31"/>
  <c r="U412" i="31"/>
  <c r="T412" i="31"/>
  <c r="S412" i="31"/>
  <c r="U396" i="31"/>
  <c r="T396" i="31"/>
  <c r="S396" i="31"/>
  <c r="U380" i="31"/>
  <c r="T380" i="31"/>
  <c r="S380" i="31"/>
  <c r="U364" i="31"/>
  <c r="T364" i="31"/>
  <c r="S364" i="31"/>
  <c r="U348" i="31"/>
  <c r="T348" i="31"/>
  <c r="S348" i="31"/>
  <c r="U332" i="31"/>
  <c r="T332" i="31"/>
  <c r="S332" i="31"/>
  <c r="U316" i="31"/>
  <c r="T316" i="31"/>
  <c r="S316" i="31"/>
  <c r="U300" i="31"/>
  <c r="T300" i="31"/>
  <c r="S300" i="31"/>
  <c r="U284" i="31"/>
  <c r="T284" i="31"/>
  <c r="S284" i="31"/>
  <c r="U268" i="31"/>
  <c r="T268" i="31"/>
  <c r="S268" i="31"/>
  <c r="U252" i="31"/>
  <c r="T252" i="31"/>
  <c r="S252" i="31"/>
  <c r="U236" i="31"/>
  <c r="T236" i="31"/>
  <c r="S236" i="31"/>
  <c r="U220" i="31"/>
  <c r="T220" i="31"/>
  <c r="S220" i="31"/>
  <c r="U204" i="31"/>
  <c r="T204" i="31"/>
  <c r="S204" i="31"/>
  <c r="U188" i="31"/>
  <c r="T188" i="31"/>
  <c r="S188" i="31"/>
  <c r="U172" i="31"/>
  <c r="T172" i="31"/>
  <c r="S172" i="31"/>
  <c r="U156" i="31"/>
  <c r="T156" i="31"/>
  <c r="S156" i="31"/>
  <c r="U140" i="31"/>
  <c r="T140" i="31"/>
  <c r="S140" i="31"/>
  <c r="U124" i="31"/>
  <c r="T124" i="31"/>
  <c r="S124" i="31"/>
  <c r="U108" i="31"/>
  <c r="T108" i="31"/>
  <c r="S108" i="31"/>
  <c r="U92" i="31"/>
  <c r="T92" i="31"/>
  <c r="S92" i="31"/>
  <c r="U76" i="31"/>
  <c r="T76" i="31"/>
  <c r="S76" i="31"/>
  <c r="U60" i="31"/>
  <c r="T60" i="31"/>
  <c r="S60" i="31"/>
  <c r="U44" i="31"/>
  <c r="T44" i="31"/>
  <c r="S44" i="31"/>
  <c r="U28" i="31"/>
  <c r="T28" i="31"/>
  <c r="S28" i="31"/>
  <c r="U12" i="31"/>
  <c r="T12" i="31"/>
  <c r="S12" i="31"/>
  <c r="U595" i="31"/>
  <c r="T595" i="31"/>
  <c r="S595" i="31"/>
  <c r="U579" i="31"/>
  <c r="T579" i="31"/>
  <c r="S579" i="31"/>
  <c r="U563" i="31"/>
  <c r="T563" i="31"/>
  <c r="S563" i="31"/>
  <c r="U547" i="31"/>
  <c r="T547" i="31"/>
  <c r="S547" i="31"/>
  <c r="U531" i="31"/>
  <c r="T531" i="31"/>
  <c r="S531" i="31"/>
  <c r="U515" i="31"/>
  <c r="T515" i="31"/>
  <c r="S515" i="31"/>
  <c r="U499" i="31"/>
  <c r="T499" i="31"/>
  <c r="S499" i="31"/>
  <c r="U483" i="31"/>
  <c r="T483" i="31"/>
  <c r="S483" i="31"/>
  <c r="U467" i="31"/>
  <c r="T467" i="31"/>
  <c r="S467" i="31"/>
  <c r="U451" i="31"/>
  <c r="T451" i="31"/>
  <c r="S451" i="31"/>
  <c r="U435" i="31"/>
  <c r="T435" i="31"/>
  <c r="S435" i="31"/>
  <c r="U419" i="31"/>
  <c r="T419" i="31"/>
  <c r="S419" i="31"/>
  <c r="U403" i="31"/>
  <c r="T403" i="31"/>
  <c r="S403" i="31"/>
  <c r="U387" i="31"/>
  <c r="T387" i="31"/>
  <c r="S387" i="31"/>
  <c r="U371" i="31"/>
  <c r="T371" i="31"/>
  <c r="S371" i="31"/>
  <c r="U355" i="31"/>
  <c r="T355" i="31"/>
  <c r="S355" i="31"/>
  <c r="U339" i="31"/>
  <c r="T339" i="31"/>
  <c r="S339" i="31"/>
  <c r="U323" i="31"/>
  <c r="T323" i="31"/>
  <c r="S323" i="31"/>
  <c r="U307" i="31"/>
  <c r="T307" i="31"/>
  <c r="S307" i="31"/>
  <c r="U291" i="31"/>
  <c r="T291" i="31"/>
  <c r="S291" i="31"/>
  <c r="U275" i="31"/>
  <c r="T275" i="31"/>
  <c r="S275" i="31"/>
  <c r="U259" i="31"/>
  <c r="T259" i="31"/>
  <c r="S259" i="31"/>
  <c r="U243" i="31"/>
  <c r="T243" i="31"/>
  <c r="S243" i="31"/>
  <c r="U227" i="31"/>
  <c r="T227" i="31"/>
  <c r="S227" i="31"/>
  <c r="U211" i="31"/>
  <c r="T211" i="31"/>
  <c r="S211" i="31"/>
  <c r="U195" i="31"/>
  <c r="T195" i="31"/>
  <c r="S195" i="31"/>
  <c r="U179" i="31"/>
  <c r="T179" i="31"/>
  <c r="S179" i="31"/>
  <c r="U163" i="31"/>
  <c r="T163" i="31"/>
  <c r="S163" i="31"/>
  <c r="U147" i="31"/>
  <c r="T147" i="31"/>
  <c r="S147" i="31"/>
  <c r="U131" i="31"/>
  <c r="T131" i="31"/>
  <c r="S131" i="31"/>
  <c r="U115" i="31"/>
  <c r="T115" i="31"/>
  <c r="S115" i="31"/>
  <c r="U99" i="31"/>
  <c r="T99" i="31"/>
  <c r="S99" i="31"/>
  <c r="U83" i="31"/>
  <c r="T83" i="31"/>
  <c r="S83" i="31"/>
  <c r="U67" i="31"/>
  <c r="T67" i="31"/>
  <c r="S67" i="31"/>
  <c r="U51" i="31"/>
  <c r="T51" i="31"/>
  <c r="S51" i="31"/>
  <c r="U35" i="31"/>
  <c r="T35" i="31"/>
  <c r="S35" i="31"/>
  <c r="U19" i="31"/>
  <c r="T19" i="31"/>
  <c r="S19" i="31"/>
  <c r="U602" i="31"/>
  <c r="T602" i="31"/>
  <c r="S602" i="31"/>
  <c r="U586" i="31"/>
  <c r="T586" i="31"/>
  <c r="S586" i="31"/>
  <c r="U570" i="31"/>
  <c r="T570" i="31"/>
  <c r="S570" i="31"/>
  <c r="U554" i="31"/>
  <c r="T554" i="31"/>
  <c r="S554" i="31"/>
  <c r="U538" i="31"/>
  <c r="T538" i="31"/>
  <c r="S538" i="31"/>
  <c r="U522" i="31"/>
  <c r="T522" i="31"/>
  <c r="S522" i="31"/>
  <c r="U506" i="31"/>
  <c r="T506" i="31"/>
  <c r="S506" i="31"/>
  <c r="U490" i="31"/>
  <c r="T490" i="31"/>
  <c r="S490" i="31"/>
  <c r="U474" i="31"/>
  <c r="T474" i="31"/>
  <c r="S474" i="31"/>
  <c r="U458" i="31"/>
  <c r="T458" i="31"/>
  <c r="S458" i="31"/>
  <c r="U442" i="31"/>
  <c r="T442" i="31"/>
  <c r="S442" i="31"/>
  <c r="U426" i="31"/>
  <c r="T426" i="31"/>
  <c r="S426" i="31"/>
  <c r="U410" i="31"/>
  <c r="T410" i="31"/>
  <c r="S410" i="31"/>
  <c r="U394" i="31"/>
  <c r="T394" i="31"/>
  <c r="S394" i="31"/>
  <c r="U378" i="31"/>
  <c r="T378" i="31"/>
  <c r="S378" i="31"/>
  <c r="U362" i="31"/>
  <c r="T362" i="31"/>
  <c r="S362" i="31"/>
  <c r="U346" i="31"/>
  <c r="T346" i="31"/>
  <c r="S346" i="31"/>
  <c r="U330" i="31"/>
  <c r="T330" i="31"/>
  <c r="S330" i="31"/>
  <c r="U314" i="31"/>
  <c r="T314" i="31"/>
  <c r="S314" i="31"/>
  <c r="U298" i="31"/>
  <c r="T298" i="31"/>
  <c r="S298" i="31"/>
  <c r="U282" i="31"/>
  <c r="T282" i="31"/>
  <c r="S282" i="31"/>
  <c r="U266" i="31"/>
  <c r="T266" i="31"/>
  <c r="S266" i="31"/>
  <c r="U250" i="31"/>
  <c r="T250" i="31"/>
  <c r="S250" i="31"/>
  <c r="U234" i="31"/>
  <c r="T234" i="31"/>
  <c r="S234" i="31"/>
  <c r="U218" i="31"/>
  <c r="T218" i="31"/>
  <c r="S218" i="31"/>
  <c r="U202" i="31"/>
  <c r="T202" i="31"/>
  <c r="S202" i="31"/>
  <c r="U186" i="31"/>
  <c r="T186" i="31"/>
  <c r="S186" i="31"/>
  <c r="U170" i="31"/>
  <c r="T170" i="31"/>
  <c r="S170" i="31"/>
  <c r="U154" i="31"/>
  <c r="T154" i="31"/>
  <c r="S154" i="31"/>
  <c r="U138" i="31"/>
  <c r="T138" i="31"/>
  <c r="S138" i="31"/>
  <c r="U122" i="31"/>
  <c r="T122" i="31"/>
  <c r="S122" i="31"/>
  <c r="U106" i="31"/>
  <c r="T106" i="31"/>
  <c r="S106" i="31"/>
  <c r="U90" i="31"/>
  <c r="T90" i="31"/>
  <c r="S90" i="31"/>
  <c r="U74" i="31"/>
  <c r="T74" i="31"/>
  <c r="S74" i="31"/>
  <c r="U58" i="31"/>
  <c r="T58" i="31"/>
  <c r="S58" i="31"/>
  <c r="U42" i="31"/>
  <c r="T42" i="31"/>
  <c r="S42" i="31"/>
  <c r="U26" i="31"/>
  <c r="T26" i="31"/>
  <c r="S26" i="31"/>
  <c r="U10" i="31"/>
  <c r="T10" i="31"/>
  <c r="S10" i="31"/>
  <c r="U594" i="32"/>
  <c r="T594" i="32"/>
  <c r="S594" i="32"/>
  <c r="U578" i="32"/>
  <c r="T578" i="32"/>
  <c r="S578" i="32"/>
  <c r="U562" i="32"/>
  <c r="T562" i="32"/>
  <c r="S562" i="32"/>
  <c r="U546" i="32"/>
  <c r="T546" i="32"/>
  <c r="S546" i="32"/>
  <c r="U530" i="32"/>
  <c r="T530" i="32"/>
  <c r="S530" i="32"/>
  <c r="U514" i="32"/>
  <c r="T514" i="32"/>
  <c r="S514" i="32"/>
  <c r="U498" i="32"/>
  <c r="T498" i="32"/>
  <c r="S498" i="32"/>
  <c r="U482" i="32"/>
  <c r="S482" i="32"/>
  <c r="T482" i="32"/>
  <c r="U466" i="32"/>
  <c r="S466" i="32"/>
  <c r="T466" i="32"/>
  <c r="U450" i="32"/>
  <c r="T450" i="32"/>
  <c r="S450" i="32"/>
  <c r="U434" i="32"/>
  <c r="T434" i="32"/>
  <c r="S434" i="32"/>
  <c r="U418" i="32"/>
  <c r="T418" i="32"/>
  <c r="S418" i="32"/>
  <c r="U402" i="32"/>
  <c r="T402" i="32"/>
  <c r="S402" i="32"/>
  <c r="U386" i="32"/>
  <c r="T386" i="32"/>
  <c r="S386" i="32"/>
  <c r="U370" i="32"/>
  <c r="T370" i="32"/>
  <c r="S370" i="32"/>
  <c r="U354" i="32"/>
  <c r="T354" i="32"/>
  <c r="S354" i="32"/>
  <c r="U338" i="32"/>
  <c r="T338" i="32"/>
  <c r="S338" i="32"/>
  <c r="U322" i="32"/>
  <c r="T322" i="32"/>
  <c r="S322" i="32"/>
  <c r="U306" i="32"/>
  <c r="T306" i="32"/>
  <c r="S306" i="32"/>
  <c r="U597" i="32"/>
  <c r="T597" i="32"/>
  <c r="S597" i="32"/>
  <c r="U581" i="32"/>
  <c r="T581" i="32"/>
  <c r="S581" i="32"/>
  <c r="U565" i="32"/>
  <c r="T565" i="32"/>
  <c r="S565" i="32"/>
  <c r="U549" i="32"/>
  <c r="T549" i="32"/>
  <c r="S549" i="32"/>
  <c r="U533" i="32"/>
  <c r="T533" i="32"/>
  <c r="S533" i="32"/>
  <c r="U517" i="32"/>
  <c r="T517" i="32"/>
  <c r="S517" i="32"/>
  <c r="U501" i="32"/>
  <c r="T501" i="32"/>
  <c r="S501" i="32"/>
  <c r="U485" i="32"/>
  <c r="T485" i="32"/>
  <c r="S485" i="32"/>
  <c r="U469" i="32"/>
  <c r="T469" i="32"/>
  <c r="S469" i="32"/>
  <c r="U453" i="32"/>
  <c r="T453" i="32"/>
  <c r="S453" i="32"/>
  <c r="U437" i="32"/>
  <c r="T437" i="32"/>
  <c r="S437" i="32"/>
  <c r="U421" i="32"/>
  <c r="T421" i="32"/>
  <c r="S421" i="32"/>
  <c r="U405" i="32"/>
  <c r="T405" i="32"/>
  <c r="S405" i="32"/>
  <c r="U389" i="32"/>
  <c r="T389" i="32"/>
  <c r="S389" i="32"/>
  <c r="U373" i="32"/>
  <c r="T373" i="32"/>
  <c r="S373" i="32"/>
  <c r="U357" i="32"/>
  <c r="T357" i="32"/>
  <c r="S357" i="32"/>
  <c r="U341" i="32"/>
  <c r="T341" i="32"/>
  <c r="S341" i="32"/>
  <c r="U325" i="32"/>
  <c r="T325" i="32"/>
  <c r="S325" i="32"/>
  <c r="U309" i="32"/>
  <c r="T309" i="32"/>
  <c r="S309" i="32"/>
  <c r="U600" i="32"/>
  <c r="T600" i="32"/>
  <c r="S600" i="32"/>
  <c r="U584" i="32"/>
  <c r="T584" i="32"/>
  <c r="S584" i="32"/>
  <c r="U568" i="32"/>
  <c r="T568" i="32"/>
  <c r="S568" i="32"/>
  <c r="U552" i="32"/>
  <c r="T552" i="32"/>
  <c r="S552" i="32"/>
  <c r="U536" i="32"/>
  <c r="T536" i="32"/>
  <c r="S536" i="32"/>
  <c r="U520" i="32"/>
  <c r="T520" i="32"/>
  <c r="S520" i="32"/>
  <c r="U504" i="32"/>
  <c r="T504" i="32"/>
  <c r="S504" i="32"/>
  <c r="U488" i="32"/>
  <c r="T488" i="32"/>
  <c r="S488" i="32"/>
  <c r="U472" i="32"/>
  <c r="T472" i="32"/>
  <c r="S472" i="32"/>
  <c r="U456" i="32"/>
  <c r="T456" i="32"/>
  <c r="S456" i="32"/>
  <c r="U440" i="32"/>
  <c r="T440" i="32"/>
  <c r="S440" i="32"/>
  <c r="U424" i="32"/>
  <c r="T424" i="32"/>
  <c r="S424" i="32"/>
  <c r="U408" i="32"/>
  <c r="T408" i="32"/>
  <c r="S408" i="32"/>
  <c r="U392" i="32"/>
  <c r="T392" i="32"/>
  <c r="S392" i="32"/>
  <c r="U376" i="32"/>
  <c r="T376" i="32"/>
  <c r="S376" i="32"/>
  <c r="U360" i="32"/>
  <c r="T360" i="32"/>
  <c r="S360" i="32"/>
  <c r="U344" i="32"/>
  <c r="T344" i="32"/>
  <c r="S344" i="32"/>
  <c r="U328" i="32"/>
  <c r="T328" i="32"/>
  <c r="S328" i="32"/>
  <c r="U312" i="32"/>
  <c r="T312" i="32"/>
  <c r="S312" i="32"/>
  <c r="U603" i="32"/>
  <c r="T603" i="32"/>
  <c r="S603" i="32"/>
  <c r="U587" i="32"/>
  <c r="T587" i="32"/>
  <c r="S587" i="32"/>
  <c r="U571" i="32"/>
  <c r="T571" i="32"/>
  <c r="S571" i="32"/>
  <c r="U555" i="32"/>
  <c r="T555" i="32"/>
  <c r="S555" i="32"/>
  <c r="U539" i="32"/>
  <c r="T539" i="32"/>
  <c r="S539" i="32"/>
  <c r="U523" i="32"/>
  <c r="T523" i="32"/>
  <c r="S523" i="32"/>
  <c r="U507" i="32"/>
  <c r="T507" i="32"/>
  <c r="S507" i="32"/>
  <c r="U491" i="32"/>
  <c r="T491" i="32"/>
  <c r="S491" i="32"/>
  <c r="U475" i="32"/>
  <c r="T475" i="32"/>
  <c r="S475" i="32"/>
  <c r="U459" i="32"/>
  <c r="T459" i="32"/>
  <c r="S459" i="32"/>
  <c r="U443" i="32"/>
  <c r="T443" i="32"/>
  <c r="S443" i="32"/>
  <c r="U427" i="32"/>
  <c r="T427" i="32"/>
  <c r="S427" i="32"/>
  <c r="U411" i="32"/>
  <c r="T411" i="32"/>
  <c r="S411" i="32"/>
  <c r="U395" i="32"/>
  <c r="T395" i="32"/>
  <c r="S395" i="32"/>
  <c r="U379" i="32"/>
  <c r="T379" i="32"/>
  <c r="S379" i="32"/>
  <c r="U363" i="32"/>
  <c r="T363" i="32"/>
  <c r="S363" i="32"/>
  <c r="U347" i="32"/>
  <c r="T347" i="32"/>
  <c r="S347" i="32"/>
  <c r="U331" i="32"/>
  <c r="T331" i="32"/>
  <c r="S331" i="32"/>
  <c r="U315" i="32"/>
  <c r="T315" i="32"/>
  <c r="S315" i="32"/>
  <c r="U299" i="32"/>
  <c r="T299" i="32"/>
  <c r="S299" i="32"/>
  <c r="U283" i="32"/>
  <c r="T283" i="32"/>
  <c r="S283" i="32"/>
  <c r="U267" i="32"/>
  <c r="T267" i="32"/>
  <c r="S267" i="32"/>
  <c r="U251" i="32"/>
  <c r="T251" i="32"/>
  <c r="S251" i="32"/>
  <c r="U235" i="32"/>
  <c r="T235" i="32"/>
  <c r="S235" i="32"/>
  <c r="U219" i="32"/>
  <c r="T219" i="32"/>
  <c r="S219" i="32"/>
  <c r="U203" i="32"/>
  <c r="T203" i="32"/>
  <c r="S203" i="32"/>
  <c r="U187" i="32"/>
  <c r="T187" i="32"/>
  <c r="S187" i="32"/>
  <c r="U171" i="32"/>
  <c r="T171" i="32"/>
  <c r="S171" i="32"/>
  <c r="U155" i="32"/>
  <c r="T155" i="32"/>
  <c r="S155" i="32"/>
  <c r="U139" i="32"/>
  <c r="T139" i="32"/>
  <c r="S139" i="32"/>
  <c r="U123" i="32"/>
  <c r="T123" i="32"/>
  <c r="S123" i="32"/>
  <c r="U107" i="32"/>
  <c r="T107" i="32"/>
  <c r="S107" i="32"/>
  <c r="U91" i="32"/>
  <c r="T91" i="32"/>
  <c r="S91" i="32"/>
  <c r="U75" i="32"/>
  <c r="T75" i="32"/>
  <c r="S75" i="32"/>
  <c r="U59" i="32"/>
  <c r="T59" i="32"/>
  <c r="S59" i="32"/>
  <c r="U43" i="32"/>
  <c r="T43" i="32"/>
  <c r="S43" i="32"/>
  <c r="U27" i="32"/>
  <c r="T27" i="32"/>
  <c r="S27" i="32"/>
  <c r="U11" i="32"/>
  <c r="T11" i="32"/>
  <c r="S11" i="32"/>
  <c r="U282" i="32"/>
  <c r="T282" i="32"/>
  <c r="S282" i="32"/>
  <c r="U266" i="32"/>
  <c r="T266" i="32"/>
  <c r="S266" i="32"/>
  <c r="U250" i="32"/>
  <c r="T250" i="32"/>
  <c r="S250" i="32"/>
  <c r="U234" i="32"/>
  <c r="T234" i="32"/>
  <c r="S234" i="32"/>
  <c r="U218" i="32"/>
  <c r="T218" i="32"/>
  <c r="S218" i="32"/>
  <c r="U202" i="32"/>
  <c r="T202" i="32"/>
  <c r="S202" i="32"/>
  <c r="U186" i="32"/>
  <c r="T186" i="32"/>
  <c r="S186" i="32"/>
  <c r="U170" i="32"/>
  <c r="T170" i="32"/>
  <c r="S170" i="32"/>
  <c r="U154" i="32"/>
  <c r="T154" i="32"/>
  <c r="S154" i="32"/>
  <c r="U138" i="32"/>
  <c r="T138" i="32"/>
  <c r="S138" i="32"/>
  <c r="U122" i="32"/>
  <c r="T122" i="32"/>
  <c r="S122" i="32"/>
  <c r="U106" i="32"/>
  <c r="T106" i="32"/>
  <c r="S106" i="32"/>
  <c r="U90" i="32"/>
  <c r="T90" i="32"/>
  <c r="S90" i="32"/>
  <c r="U74" i="32"/>
  <c r="T74" i="32"/>
  <c r="S74" i="32"/>
  <c r="U58" i="32"/>
  <c r="T58" i="32"/>
  <c r="S58" i="32"/>
  <c r="U42" i="32"/>
  <c r="T42" i="32"/>
  <c r="S42" i="32"/>
  <c r="U26" i="32"/>
  <c r="T26" i="32"/>
  <c r="S26" i="32"/>
  <c r="U10" i="32"/>
  <c r="T10" i="32"/>
  <c r="S10" i="32"/>
  <c r="U289" i="32"/>
  <c r="T289" i="32"/>
  <c r="S289" i="32"/>
  <c r="U273" i="32"/>
  <c r="T273" i="32"/>
  <c r="S273" i="32"/>
  <c r="U257" i="32"/>
  <c r="T257" i="32"/>
  <c r="S257" i="32"/>
  <c r="U241" i="32"/>
  <c r="T241" i="32"/>
  <c r="S241" i="32"/>
  <c r="U225" i="32"/>
  <c r="T225" i="32"/>
  <c r="S225" i="32"/>
  <c r="U209" i="32"/>
  <c r="T209" i="32"/>
  <c r="S209" i="32"/>
  <c r="U193" i="32"/>
  <c r="T193" i="32"/>
  <c r="S193" i="32"/>
  <c r="U177" i="32"/>
  <c r="T177" i="32"/>
  <c r="S177" i="32"/>
  <c r="U161" i="32"/>
  <c r="T161" i="32"/>
  <c r="S161" i="32"/>
  <c r="U145" i="32"/>
  <c r="T145" i="32"/>
  <c r="S145" i="32"/>
  <c r="U129" i="32"/>
  <c r="T129" i="32"/>
  <c r="S129" i="32"/>
  <c r="U113" i="32"/>
  <c r="T113" i="32"/>
  <c r="S113" i="32"/>
  <c r="U97" i="32"/>
  <c r="T97" i="32"/>
  <c r="S97" i="32"/>
  <c r="U81" i="32"/>
  <c r="T81" i="32"/>
  <c r="S81" i="32"/>
  <c r="U65" i="32"/>
  <c r="T65" i="32"/>
  <c r="S65" i="32"/>
  <c r="U49" i="32"/>
  <c r="T49" i="32"/>
  <c r="S49" i="32"/>
  <c r="U33" i="32"/>
  <c r="T33" i="32"/>
  <c r="S33" i="32"/>
  <c r="U17" i="32"/>
  <c r="T17" i="32"/>
  <c r="S17" i="32"/>
  <c r="U304" i="32"/>
  <c r="T304" i="32"/>
  <c r="S304" i="32"/>
  <c r="U288" i="32"/>
  <c r="T288" i="32"/>
  <c r="S288" i="32"/>
  <c r="U272" i="32"/>
  <c r="T272" i="32"/>
  <c r="S272" i="32"/>
  <c r="U256" i="32"/>
  <c r="T256" i="32"/>
  <c r="S256" i="32"/>
  <c r="U240" i="32"/>
  <c r="T240" i="32"/>
  <c r="S240" i="32"/>
  <c r="U224" i="32"/>
  <c r="T224" i="32"/>
  <c r="S224" i="32"/>
  <c r="U208" i="32"/>
  <c r="T208" i="32"/>
  <c r="S208" i="32"/>
  <c r="U192" i="32"/>
  <c r="T192" i="32"/>
  <c r="S192" i="32"/>
  <c r="U176" i="32"/>
  <c r="T176" i="32"/>
  <c r="S176" i="32"/>
  <c r="U160" i="32"/>
  <c r="T160" i="32"/>
  <c r="S160" i="32"/>
  <c r="U144" i="32"/>
  <c r="T144" i="32"/>
  <c r="S144" i="32"/>
  <c r="U128" i="32"/>
  <c r="T128" i="32"/>
  <c r="S128" i="32"/>
  <c r="U112" i="32"/>
  <c r="T112" i="32"/>
  <c r="S112" i="32"/>
  <c r="U96" i="32"/>
  <c r="T96" i="32"/>
  <c r="S96" i="32"/>
  <c r="U80" i="32"/>
  <c r="T80" i="32"/>
  <c r="S80" i="32"/>
  <c r="U64" i="32"/>
  <c r="T64" i="32"/>
  <c r="S64" i="32"/>
  <c r="U48" i="32"/>
  <c r="T48" i="32"/>
  <c r="S48" i="32"/>
  <c r="U32" i="32"/>
  <c r="T32" i="32"/>
  <c r="S32" i="32"/>
  <c r="U16" i="32"/>
  <c r="T16" i="32"/>
  <c r="S16" i="32"/>
  <c r="U598" i="33"/>
  <c r="S598" i="33"/>
  <c r="T598" i="33"/>
  <c r="U582" i="33"/>
  <c r="S582" i="33"/>
  <c r="T582" i="33"/>
  <c r="U566" i="33"/>
  <c r="S566" i="33"/>
  <c r="T566" i="33"/>
  <c r="U550" i="33"/>
  <c r="S550" i="33"/>
  <c r="T550" i="33"/>
  <c r="U522" i="33"/>
  <c r="T522" i="33"/>
  <c r="S522" i="33"/>
  <c r="U466" i="33"/>
  <c r="T466" i="33"/>
  <c r="S466" i="33"/>
  <c r="U402" i="33"/>
  <c r="T402" i="33"/>
  <c r="S402" i="33"/>
  <c r="S597" i="33"/>
  <c r="T597" i="33"/>
  <c r="U597" i="33"/>
  <c r="S581" i="33"/>
  <c r="T581" i="33"/>
  <c r="U581" i="33"/>
  <c r="S565" i="33"/>
  <c r="T565" i="33"/>
  <c r="U565" i="33"/>
  <c r="S549" i="33"/>
  <c r="T549" i="33"/>
  <c r="U549" i="33"/>
  <c r="T520" i="33"/>
  <c r="U520" i="33"/>
  <c r="S520" i="33"/>
  <c r="U462" i="33"/>
  <c r="S462" i="33"/>
  <c r="T462" i="33"/>
  <c r="U398" i="33"/>
  <c r="S398" i="33"/>
  <c r="T398" i="33"/>
  <c r="T596" i="33"/>
  <c r="U596" i="33"/>
  <c r="S596" i="33"/>
  <c r="T580" i="33"/>
  <c r="U580" i="33"/>
  <c r="S580" i="33"/>
  <c r="T564" i="33"/>
  <c r="U564" i="33"/>
  <c r="S564" i="33"/>
  <c r="T548" i="33"/>
  <c r="U548" i="33"/>
  <c r="S548" i="33"/>
  <c r="U518" i="33"/>
  <c r="S518" i="33"/>
  <c r="T518" i="33"/>
  <c r="U458" i="33"/>
  <c r="T458" i="33"/>
  <c r="S458" i="33"/>
  <c r="U394" i="33"/>
  <c r="T394" i="33"/>
  <c r="S394" i="33"/>
  <c r="T595" i="33"/>
  <c r="U595" i="33"/>
  <c r="S595" i="33"/>
  <c r="T579" i="33"/>
  <c r="U579" i="33"/>
  <c r="S579" i="33"/>
  <c r="T563" i="33"/>
  <c r="U563" i="33"/>
  <c r="S563" i="33"/>
  <c r="T547" i="33"/>
  <c r="U547" i="33"/>
  <c r="S547" i="33"/>
  <c r="T516" i="33"/>
  <c r="U516" i="33"/>
  <c r="S516" i="33"/>
  <c r="U454" i="33"/>
  <c r="S454" i="33"/>
  <c r="T454" i="33"/>
  <c r="U390" i="33"/>
  <c r="S390" i="33"/>
  <c r="T390" i="33"/>
  <c r="U362" i="33"/>
  <c r="T362" i="33"/>
  <c r="S362" i="33"/>
  <c r="U346" i="33"/>
  <c r="T346" i="33"/>
  <c r="S346" i="33"/>
  <c r="U330" i="33"/>
  <c r="T330" i="33"/>
  <c r="S330" i="33"/>
  <c r="U314" i="33"/>
  <c r="T314" i="33"/>
  <c r="S314" i="33"/>
  <c r="U298" i="33"/>
  <c r="T298" i="33"/>
  <c r="S298" i="33"/>
  <c r="U282" i="33"/>
  <c r="T282" i="33"/>
  <c r="S282" i="33"/>
  <c r="U266" i="33"/>
  <c r="T266" i="33"/>
  <c r="S266" i="33"/>
  <c r="U250" i="33"/>
  <c r="T250" i="33"/>
  <c r="S250" i="33"/>
  <c r="U234" i="33"/>
  <c r="T234" i="33"/>
  <c r="S234" i="33"/>
  <c r="U218" i="33"/>
  <c r="T218" i="33"/>
  <c r="S218" i="33"/>
  <c r="U202" i="33"/>
  <c r="T202" i="33"/>
  <c r="S202" i="33"/>
  <c r="U186" i="33"/>
  <c r="T186" i="33"/>
  <c r="S186" i="33"/>
  <c r="U170" i="33"/>
  <c r="T170" i="33"/>
  <c r="S170" i="33"/>
  <c r="U154" i="33"/>
  <c r="T154" i="33"/>
  <c r="S154" i="33"/>
  <c r="U138" i="33"/>
  <c r="T138" i="33"/>
  <c r="S138" i="33"/>
  <c r="U122" i="33"/>
  <c r="T122" i="33"/>
  <c r="S122" i="33"/>
  <c r="U106" i="33"/>
  <c r="T106" i="33"/>
  <c r="S106" i="33"/>
  <c r="U90" i="33"/>
  <c r="T90" i="33"/>
  <c r="S90" i="33"/>
  <c r="U74" i="33"/>
  <c r="T74" i="33"/>
  <c r="S74" i="33"/>
  <c r="U58" i="33"/>
  <c r="T58" i="33"/>
  <c r="S58" i="33"/>
  <c r="U42" i="33"/>
  <c r="T42" i="33"/>
  <c r="S42" i="33"/>
  <c r="U26" i="33"/>
  <c r="T26" i="33"/>
  <c r="S26" i="33"/>
  <c r="U10" i="33"/>
  <c r="T10" i="33"/>
  <c r="S10" i="33"/>
  <c r="U537" i="33"/>
  <c r="S537" i="33"/>
  <c r="T537" i="33"/>
  <c r="U521" i="33"/>
  <c r="S521" i="33"/>
  <c r="T521" i="33"/>
  <c r="U505" i="33"/>
  <c r="S505" i="33"/>
  <c r="T505" i="33"/>
  <c r="U489" i="33"/>
  <c r="S489" i="33"/>
  <c r="T489" i="33"/>
  <c r="U473" i="33"/>
  <c r="S473" i="33"/>
  <c r="T473" i="33"/>
  <c r="U457" i="33"/>
  <c r="S457" i="33"/>
  <c r="T457" i="33"/>
  <c r="U441" i="33"/>
  <c r="S441" i="33"/>
  <c r="T441" i="33"/>
  <c r="U425" i="33"/>
  <c r="S425" i="33"/>
  <c r="T425" i="33"/>
  <c r="U409" i="33"/>
  <c r="S409" i="33"/>
  <c r="T409" i="33"/>
  <c r="U393" i="33"/>
  <c r="S393" i="33"/>
  <c r="T393" i="33"/>
  <c r="U377" i="33"/>
  <c r="S377" i="33"/>
  <c r="T377" i="33"/>
  <c r="U361" i="33"/>
  <c r="S361" i="33"/>
  <c r="T361" i="33"/>
  <c r="U345" i="33"/>
  <c r="S345" i="33"/>
  <c r="T345" i="33"/>
  <c r="U329" i="33"/>
  <c r="S329" i="33"/>
  <c r="T329" i="33"/>
  <c r="U313" i="33"/>
  <c r="S313" i="33"/>
  <c r="T313" i="33"/>
  <c r="U297" i="33"/>
  <c r="S297" i="33"/>
  <c r="T297" i="33"/>
  <c r="U281" i="33"/>
  <c r="S281" i="33"/>
  <c r="T281" i="33"/>
  <c r="U265" i="33"/>
  <c r="S265" i="33"/>
  <c r="T265" i="33"/>
  <c r="U249" i="33"/>
  <c r="S249" i="33"/>
  <c r="T249" i="33"/>
  <c r="U233" i="33"/>
  <c r="S233" i="33"/>
  <c r="T233" i="33"/>
  <c r="U217" i="33"/>
  <c r="S217" i="33"/>
  <c r="T217" i="33"/>
  <c r="U201" i="33"/>
  <c r="S201" i="33"/>
  <c r="T201" i="33"/>
  <c r="U185" i="33"/>
  <c r="S185" i="33"/>
  <c r="T185" i="33"/>
  <c r="U169" i="33"/>
  <c r="S169" i="33"/>
  <c r="T169" i="33"/>
  <c r="U153" i="33"/>
  <c r="S153" i="33"/>
  <c r="T153" i="33"/>
  <c r="U137" i="33"/>
  <c r="S137" i="33"/>
  <c r="T137" i="33"/>
  <c r="U121" i="33"/>
  <c r="S121" i="33"/>
  <c r="T121" i="33"/>
  <c r="U105" i="33"/>
  <c r="S105" i="33"/>
  <c r="T105" i="33"/>
  <c r="U89" i="33"/>
  <c r="S89" i="33"/>
  <c r="T89" i="33"/>
  <c r="U73" i="33"/>
  <c r="S73" i="33"/>
  <c r="T73" i="33"/>
  <c r="U57" i="33"/>
  <c r="S57" i="33"/>
  <c r="T57" i="33"/>
  <c r="U41" i="33"/>
  <c r="S41" i="33"/>
  <c r="T41" i="33"/>
  <c r="U25" i="33"/>
  <c r="S25" i="33"/>
  <c r="T25" i="33"/>
  <c r="U9" i="33"/>
  <c r="S9" i="33"/>
  <c r="T9" i="33"/>
  <c r="T504" i="33"/>
  <c r="U504" i="33"/>
  <c r="S504" i="33"/>
  <c r="T488" i="33"/>
  <c r="U488" i="33"/>
  <c r="S488" i="33"/>
  <c r="T472" i="33"/>
  <c r="U472" i="33"/>
  <c r="S472" i="33"/>
  <c r="T456" i="33"/>
  <c r="U456" i="33"/>
  <c r="S456" i="33"/>
  <c r="T440" i="33"/>
  <c r="U440" i="33"/>
  <c r="S440" i="33"/>
  <c r="T424" i="33"/>
  <c r="U424" i="33"/>
  <c r="S424" i="33"/>
  <c r="T408" i="33"/>
  <c r="U408" i="33"/>
  <c r="S408" i="33"/>
  <c r="T392" i="33"/>
  <c r="U392" i="33"/>
  <c r="S392" i="33"/>
  <c r="T376" i="33"/>
  <c r="U376" i="33"/>
  <c r="S376" i="33"/>
  <c r="T360" i="33"/>
  <c r="U360" i="33"/>
  <c r="S360" i="33"/>
  <c r="T344" i="33"/>
  <c r="U344" i="33"/>
  <c r="S344" i="33"/>
  <c r="T328" i="33"/>
  <c r="U328" i="33"/>
  <c r="S328" i="33"/>
  <c r="T312" i="33"/>
  <c r="U312" i="33"/>
  <c r="S312" i="33"/>
  <c r="T296" i="33"/>
  <c r="U296" i="33"/>
  <c r="S296" i="33"/>
  <c r="T280" i="33"/>
  <c r="U280" i="33"/>
  <c r="S280" i="33"/>
  <c r="T264" i="33"/>
  <c r="U264" i="33"/>
  <c r="S264" i="33"/>
  <c r="T248" i="33"/>
  <c r="U248" i="33"/>
  <c r="S248" i="33"/>
  <c r="T232" i="33"/>
  <c r="U232" i="33"/>
  <c r="S232" i="33"/>
  <c r="T216" i="33"/>
  <c r="U216" i="33"/>
  <c r="S216" i="33"/>
  <c r="U200" i="33"/>
  <c r="T200" i="33"/>
  <c r="S200" i="33"/>
  <c r="U184" i="33"/>
  <c r="T184" i="33"/>
  <c r="S184" i="33"/>
  <c r="U168" i="33"/>
  <c r="T168" i="33"/>
  <c r="S168" i="33"/>
  <c r="U152" i="33"/>
  <c r="T152" i="33"/>
  <c r="S152" i="33"/>
  <c r="U136" i="33"/>
  <c r="T136" i="33"/>
  <c r="S136" i="33"/>
  <c r="U120" i="33"/>
  <c r="T120" i="33"/>
  <c r="S120" i="33"/>
  <c r="U104" i="33"/>
  <c r="T104" i="33"/>
  <c r="S104" i="33"/>
  <c r="U88" i="33"/>
  <c r="T88" i="33"/>
  <c r="S88" i="33"/>
  <c r="U72" i="33"/>
  <c r="T72" i="33"/>
  <c r="S72" i="33"/>
  <c r="U56" i="33"/>
  <c r="S56" i="33"/>
  <c r="T56" i="33"/>
  <c r="U40" i="33"/>
  <c r="S40" i="33"/>
  <c r="T40" i="33"/>
  <c r="U24" i="33"/>
  <c r="S24" i="33"/>
  <c r="T24" i="33"/>
  <c r="U8" i="33"/>
  <c r="S8" i="33"/>
  <c r="T8" i="33"/>
  <c r="T535" i="33"/>
  <c r="U535" i="33"/>
  <c r="S535" i="33"/>
  <c r="T519" i="33"/>
  <c r="U519" i="33"/>
  <c r="S519" i="33"/>
  <c r="T503" i="33"/>
  <c r="U503" i="33"/>
  <c r="S503" i="33"/>
  <c r="T487" i="33"/>
  <c r="U487" i="33"/>
  <c r="S487" i="33"/>
  <c r="T471" i="33"/>
  <c r="U471" i="33"/>
  <c r="S471" i="33"/>
  <c r="T455" i="33"/>
  <c r="U455" i="33"/>
  <c r="S455" i="33"/>
  <c r="T439" i="33"/>
  <c r="U439" i="33"/>
  <c r="S439" i="33"/>
  <c r="T423" i="33"/>
  <c r="U423" i="33"/>
  <c r="S423" i="33"/>
  <c r="T407" i="33"/>
  <c r="U407" i="33"/>
  <c r="S407" i="33"/>
  <c r="T391" i="33"/>
  <c r="U391" i="33"/>
  <c r="S391" i="33"/>
  <c r="T375" i="33"/>
  <c r="U375" i="33"/>
  <c r="S375" i="33"/>
  <c r="T359" i="33"/>
  <c r="U359" i="33"/>
  <c r="S359" i="33"/>
  <c r="T343" i="33"/>
  <c r="U343" i="33"/>
  <c r="S343" i="33"/>
  <c r="T327" i="33"/>
  <c r="U327" i="33"/>
  <c r="S327" i="33"/>
  <c r="T311" i="33"/>
  <c r="U311" i="33"/>
  <c r="S311" i="33"/>
  <c r="T295" i="33"/>
  <c r="U295" i="33"/>
  <c r="S295" i="33"/>
  <c r="T279" i="33"/>
  <c r="U279" i="33"/>
  <c r="S279" i="33"/>
  <c r="T263" i="33"/>
  <c r="U263" i="33"/>
  <c r="S263" i="33"/>
  <c r="T247" i="33"/>
  <c r="U247" i="33"/>
  <c r="S247" i="33"/>
  <c r="T231" i="33"/>
  <c r="U231" i="33"/>
  <c r="S231" i="33"/>
  <c r="T215" i="33"/>
  <c r="U215" i="33"/>
  <c r="S215" i="33"/>
  <c r="T199" i="33"/>
  <c r="U199" i="33"/>
  <c r="S199" i="33"/>
  <c r="T183" i="33"/>
  <c r="U183" i="33"/>
  <c r="S183" i="33"/>
  <c r="T167" i="33"/>
  <c r="U167" i="33"/>
  <c r="S167" i="33"/>
  <c r="T151" i="33"/>
  <c r="U151" i="33"/>
  <c r="S151" i="33"/>
  <c r="T135" i="33"/>
  <c r="U135" i="33"/>
  <c r="S135" i="33"/>
  <c r="T119" i="33"/>
  <c r="U119" i="33"/>
  <c r="S119" i="33"/>
  <c r="T103" i="33"/>
  <c r="U103" i="33"/>
  <c r="S103" i="33"/>
  <c r="T87" i="33"/>
  <c r="U87" i="33"/>
  <c r="S87" i="33"/>
  <c r="T71" i="33"/>
  <c r="U71" i="33"/>
  <c r="S71" i="33"/>
  <c r="T55" i="33"/>
  <c r="U55" i="33"/>
  <c r="S55" i="33"/>
  <c r="T39" i="33"/>
  <c r="U39" i="33"/>
  <c r="S39" i="33"/>
  <c r="T23" i="33"/>
  <c r="U23" i="33"/>
  <c r="S23" i="33"/>
  <c r="T7" i="33"/>
  <c r="U7" i="33"/>
  <c r="S7" i="33"/>
  <c r="U560" i="34"/>
  <c r="S560" i="34"/>
  <c r="T560" i="34"/>
  <c r="U555" i="34"/>
  <c r="T555" i="34"/>
  <c r="S555" i="34"/>
  <c r="U576" i="34"/>
  <c r="S576" i="34"/>
  <c r="T576" i="34"/>
  <c r="U587" i="34"/>
  <c r="T587" i="34"/>
  <c r="S587" i="34"/>
  <c r="T472" i="34"/>
  <c r="S472" i="34"/>
  <c r="U472" i="34"/>
  <c r="U585" i="34"/>
  <c r="T585" i="34"/>
  <c r="S585" i="34"/>
  <c r="U564" i="34"/>
  <c r="T564" i="34"/>
  <c r="S564" i="34"/>
  <c r="U543" i="34"/>
  <c r="T543" i="34"/>
  <c r="S543" i="34"/>
  <c r="U521" i="34"/>
  <c r="T521" i="34"/>
  <c r="S521" i="34"/>
  <c r="U468" i="34"/>
  <c r="T468" i="34"/>
  <c r="S468" i="34"/>
  <c r="T600" i="34"/>
  <c r="S600" i="34"/>
  <c r="U600" i="34"/>
  <c r="T579" i="34"/>
  <c r="S579" i="34"/>
  <c r="U579" i="34"/>
  <c r="U557" i="34"/>
  <c r="T557" i="34"/>
  <c r="S557" i="34"/>
  <c r="T536" i="34"/>
  <c r="S536" i="34"/>
  <c r="U536" i="34"/>
  <c r="U512" i="34"/>
  <c r="S512" i="34"/>
  <c r="T512" i="34"/>
  <c r="U448" i="34"/>
  <c r="S448" i="34"/>
  <c r="T448" i="34"/>
  <c r="U593" i="34"/>
  <c r="T593" i="34"/>
  <c r="S593" i="34"/>
  <c r="U572" i="34"/>
  <c r="T572" i="34"/>
  <c r="S572" i="34"/>
  <c r="U551" i="34"/>
  <c r="T551" i="34"/>
  <c r="S551" i="34"/>
  <c r="U529" i="34"/>
  <c r="T529" i="34"/>
  <c r="S529" i="34"/>
  <c r="U492" i="34"/>
  <c r="T492" i="34"/>
  <c r="S492" i="34"/>
  <c r="U428" i="34"/>
  <c r="T428" i="34"/>
  <c r="S428" i="34"/>
  <c r="S590" i="34"/>
  <c r="U590" i="34"/>
  <c r="T590" i="34"/>
  <c r="S574" i="34"/>
  <c r="U574" i="34"/>
  <c r="T574" i="34"/>
  <c r="S558" i="34"/>
  <c r="T558" i="34"/>
  <c r="U558" i="34"/>
  <c r="U542" i="34"/>
  <c r="S542" i="34"/>
  <c r="T542" i="34"/>
  <c r="S526" i="34"/>
  <c r="U526" i="34"/>
  <c r="T526" i="34"/>
  <c r="S510" i="34"/>
  <c r="U510" i="34"/>
  <c r="T510" i="34"/>
  <c r="S494" i="34"/>
  <c r="T494" i="34"/>
  <c r="U494" i="34"/>
  <c r="T478" i="34"/>
  <c r="U478" i="34"/>
  <c r="S478" i="34"/>
  <c r="T462" i="34"/>
  <c r="S462" i="34"/>
  <c r="U462" i="34"/>
  <c r="T446" i="34"/>
  <c r="S446" i="34"/>
  <c r="U446" i="34"/>
  <c r="T430" i="34"/>
  <c r="S430" i="34"/>
  <c r="U430" i="34"/>
  <c r="T414" i="34"/>
  <c r="U414" i="34"/>
  <c r="S414" i="34"/>
  <c r="T398" i="34"/>
  <c r="S398" i="34"/>
  <c r="U398" i="34"/>
  <c r="T382" i="34"/>
  <c r="S382" i="34"/>
  <c r="U382" i="34"/>
  <c r="U366" i="34"/>
  <c r="T366" i="34"/>
  <c r="S366" i="34"/>
  <c r="U350" i="34"/>
  <c r="T350" i="34"/>
  <c r="S350" i="34"/>
  <c r="U320" i="34"/>
  <c r="S320" i="34"/>
  <c r="T320" i="34"/>
  <c r="U288" i="34"/>
  <c r="T288" i="34"/>
  <c r="S288" i="34"/>
  <c r="U256" i="34"/>
  <c r="S256" i="34"/>
  <c r="T256" i="34"/>
  <c r="U505" i="34"/>
  <c r="T505" i="34"/>
  <c r="S505" i="34"/>
  <c r="U489" i="34"/>
  <c r="T489" i="34"/>
  <c r="S489" i="34"/>
  <c r="U473" i="34"/>
  <c r="T473" i="34"/>
  <c r="S473" i="34"/>
  <c r="U457" i="34"/>
  <c r="T457" i="34"/>
  <c r="S457" i="34"/>
  <c r="U441" i="34"/>
  <c r="T441" i="34"/>
  <c r="S441" i="34"/>
  <c r="U425" i="34"/>
  <c r="T425" i="34"/>
  <c r="S425" i="34"/>
  <c r="U409" i="34"/>
  <c r="T409" i="34"/>
  <c r="S409" i="34"/>
  <c r="U393" i="34"/>
  <c r="T393" i="34"/>
  <c r="S393" i="34"/>
  <c r="U377" i="34"/>
  <c r="T377" i="34"/>
  <c r="S377" i="34"/>
  <c r="U361" i="34"/>
  <c r="T361" i="34"/>
  <c r="S361" i="34"/>
  <c r="U342" i="34"/>
  <c r="T342" i="34"/>
  <c r="S342" i="34"/>
  <c r="U310" i="34"/>
  <c r="S310" i="34"/>
  <c r="T310" i="34"/>
  <c r="U278" i="34"/>
  <c r="S278" i="34"/>
  <c r="T278" i="34"/>
  <c r="U246" i="34"/>
  <c r="S246" i="34"/>
  <c r="T246" i="34"/>
  <c r="U412" i="34"/>
  <c r="T412" i="34"/>
  <c r="S412" i="34"/>
  <c r="U396" i="34"/>
  <c r="T396" i="34"/>
  <c r="S396" i="34"/>
  <c r="U380" i="34"/>
  <c r="T380" i="34"/>
  <c r="S380" i="34"/>
  <c r="U364" i="34"/>
  <c r="T364" i="34"/>
  <c r="S364" i="34"/>
  <c r="U348" i="34"/>
  <c r="T348" i="34"/>
  <c r="S348" i="34"/>
  <c r="U316" i="34"/>
  <c r="T316" i="34"/>
  <c r="S316" i="34"/>
  <c r="U284" i="34"/>
  <c r="T284" i="34"/>
  <c r="S284" i="34"/>
  <c r="U252" i="34"/>
  <c r="T252" i="34"/>
  <c r="S252" i="34"/>
  <c r="U507" i="34"/>
  <c r="T507" i="34"/>
  <c r="S507" i="34"/>
  <c r="U491" i="34"/>
  <c r="T491" i="34"/>
  <c r="S491" i="34"/>
  <c r="U475" i="34"/>
  <c r="T475" i="34"/>
  <c r="S475" i="34"/>
  <c r="U459" i="34"/>
  <c r="T459" i="34"/>
  <c r="S459" i="34"/>
  <c r="U443" i="34"/>
  <c r="T443" i="34"/>
  <c r="S443" i="34"/>
  <c r="U427" i="34"/>
  <c r="T427" i="34"/>
  <c r="S427" i="34"/>
  <c r="U411" i="34"/>
  <c r="T411" i="34"/>
  <c r="S411" i="34"/>
  <c r="U395" i="34"/>
  <c r="T395" i="34"/>
  <c r="S395" i="34"/>
  <c r="U379" i="34"/>
  <c r="T379" i="34"/>
  <c r="S379" i="34"/>
  <c r="T363" i="34"/>
  <c r="S363" i="34"/>
  <c r="U363" i="34"/>
  <c r="U346" i="34"/>
  <c r="T346" i="34"/>
  <c r="S346" i="34"/>
  <c r="U314" i="34"/>
  <c r="T314" i="34"/>
  <c r="S314" i="34"/>
  <c r="U282" i="34"/>
  <c r="T282" i="34"/>
  <c r="S282" i="34"/>
  <c r="U250" i="34"/>
  <c r="T250" i="34"/>
  <c r="S250" i="34"/>
  <c r="U337" i="34"/>
  <c r="T337" i="34"/>
  <c r="S337" i="34"/>
  <c r="U321" i="34"/>
  <c r="T321" i="34"/>
  <c r="S321" i="34"/>
  <c r="U305" i="34"/>
  <c r="T305" i="34"/>
  <c r="S305" i="34"/>
  <c r="U289" i="34"/>
  <c r="T289" i="34"/>
  <c r="S289" i="34"/>
  <c r="U273" i="34"/>
  <c r="T273" i="34"/>
  <c r="S273" i="34"/>
  <c r="U257" i="34"/>
  <c r="T257" i="34"/>
  <c r="S257" i="34"/>
  <c r="U241" i="34"/>
  <c r="T241" i="34"/>
  <c r="S241" i="34"/>
  <c r="U225" i="34"/>
  <c r="T225" i="34"/>
  <c r="S225" i="34"/>
  <c r="U209" i="34"/>
  <c r="T209" i="34"/>
  <c r="S209" i="34"/>
  <c r="U193" i="34"/>
  <c r="T193" i="34"/>
  <c r="S193" i="34"/>
  <c r="U177" i="34"/>
  <c r="T177" i="34"/>
  <c r="S177" i="34"/>
  <c r="U161" i="34"/>
  <c r="T161" i="34"/>
  <c r="S161" i="34"/>
  <c r="U145" i="34"/>
  <c r="T145" i="34"/>
  <c r="S145" i="34"/>
  <c r="U129" i="34"/>
  <c r="T129" i="34"/>
  <c r="S129" i="34"/>
  <c r="U113" i="34"/>
  <c r="T113" i="34"/>
  <c r="S113" i="34"/>
  <c r="U97" i="34"/>
  <c r="T97" i="34"/>
  <c r="S97" i="34"/>
  <c r="U81" i="34"/>
  <c r="T81" i="34"/>
  <c r="S81" i="34"/>
  <c r="U65" i="34"/>
  <c r="T65" i="34"/>
  <c r="S65" i="34"/>
  <c r="U49" i="34"/>
  <c r="T49" i="34"/>
  <c r="S49" i="34"/>
  <c r="U33" i="34"/>
  <c r="T33" i="34"/>
  <c r="S33" i="34"/>
  <c r="U17" i="34"/>
  <c r="T17" i="34"/>
  <c r="S17" i="34"/>
  <c r="U236" i="34"/>
  <c r="T236" i="34"/>
  <c r="S236" i="34"/>
  <c r="U220" i="34"/>
  <c r="T220" i="34"/>
  <c r="S220" i="34"/>
  <c r="U204" i="34"/>
  <c r="T204" i="34"/>
  <c r="S204" i="34"/>
  <c r="U188" i="34"/>
  <c r="T188" i="34"/>
  <c r="S188" i="34"/>
  <c r="U172" i="34"/>
  <c r="T172" i="34"/>
  <c r="S172" i="34"/>
  <c r="U156" i="34"/>
  <c r="T156" i="34"/>
  <c r="S156" i="34"/>
  <c r="U140" i="34"/>
  <c r="T140" i="34"/>
  <c r="S140" i="34"/>
  <c r="U124" i="34"/>
  <c r="T124" i="34"/>
  <c r="S124" i="34"/>
  <c r="U108" i="34"/>
  <c r="T108" i="34"/>
  <c r="S108" i="34"/>
  <c r="U92" i="34"/>
  <c r="T92" i="34"/>
  <c r="S92" i="34"/>
  <c r="U76" i="34"/>
  <c r="T76" i="34"/>
  <c r="S76" i="34"/>
  <c r="U60" i="34"/>
  <c r="T60" i="34"/>
  <c r="S60" i="34"/>
  <c r="U44" i="34"/>
  <c r="T44" i="34"/>
  <c r="S44" i="34"/>
  <c r="U28" i="34"/>
  <c r="T28" i="34"/>
  <c r="S28" i="34"/>
  <c r="U12" i="34"/>
  <c r="T12" i="34"/>
  <c r="S12" i="34"/>
  <c r="U339" i="34"/>
  <c r="T339" i="34"/>
  <c r="S339" i="34"/>
  <c r="U323" i="34"/>
  <c r="T323" i="34"/>
  <c r="S323" i="34"/>
  <c r="U307" i="34"/>
  <c r="T307" i="34"/>
  <c r="S307" i="34"/>
  <c r="U291" i="34"/>
  <c r="T291" i="34"/>
  <c r="S291" i="34"/>
  <c r="U275" i="34"/>
  <c r="T275" i="34"/>
  <c r="S275" i="34"/>
  <c r="U259" i="34"/>
  <c r="T259" i="34"/>
  <c r="S259" i="34"/>
  <c r="U243" i="34"/>
  <c r="T243" i="34"/>
  <c r="S243" i="34"/>
  <c r="T227" i="34"/>
  <c r="U227" i="34"/>
  <c r="S227" i="34"/>
  <c r="U211" i="34"/>
  <c r="T211" i="34"/>
  <c r="S211" i="34"/>
  <c r="T195" i="34"/>
  <c r="S195" i="34"/>
  <c r="U195" i="34"/>
  <c r="U179" i="34"/>
  <c r="T179" i="34"/>
  <c r="S179" i="34"/>
  <c r="T163" i="34"/>
  <c r="U163" i="34"/>
  <c r="S163" i="34"/>
  <c r="U147" i="34"/>
  <c r="T147" i="34"/>
  <c r="S147" i="34"/>
  <c r="T131" i="34"/>
  <c r="U131" i="34"/>
  <c r="S131" i="34"/>
  <c r="U115" i="34"/>
  <c r="T115" i="34"/>
  <c r="S115" i="34"/>
  <c r="U99" i="34"/>
  <c r="T99" i="34"/>
  <c r="S99" i="34"/>
  <c r="T83" i="34"/>
  <c r="S83" i="34"/>
  <c r="U83" i="34"/>
  <c r="U67" i="34"/>
  <c r="T67" i="34"/>
  <c r="S67" i="34"/>
  <c r="U51" i="34"/>
  <c r="T51" i="34"/>
  <c r="S51" i="34"/>
  <c r="U35" i="34"/>
  <c r="T35" i="34"/>
  <c r="S35" i="34"/>
  <c r="T19" i="34"/>
  <c r="U19" i="34"/>
  <c r="S19" i="34"/>
  <c r="U238" i="34"/>
  <c r="T238" i="34"/>
  <c r="S238" i="34"/>
  <c r="U222" i="34"/>
  <c r="T222" i="34"/>
  <c r="S222" i="34"/>
  <c r="U206" i="34"/>
  <c r="T206" i="34"/>
  <c r="S206" i="34"/>
  <c r="U190" i="34"/>
  <c r="T190" i="34"/>
  <c r="S190" i="34"/>
  <c r="U174" i="34"/>
  <c r="T174" i="34"/>
  <c r="S174" i="34"/>
  <c r="U158" i="34"/>
  <c r="T158" i="34"/>
  <c r="S158" i="34"/>
  <c r="U142" i="34"/>
  <c r="T142" i="34"/>
  <c r="S142" i="34"/>
  <c r="U126" i="34"/>
  <c r="T126" i="34"/>
  <c r="S126" i="34"/>
  <c r="U110" i="34"/>
  <c r="T110" i="34"/>
  <c r="S110" i="34"/>
  <c r="U94" i="34"/>
  <c r="T94" i="34"/>
  <c r="S94" i="34"/>
  <c r="U78" i="34"/>
  <c r="T78" i="34"/>
  <c r="S78" i="34"/>
  <c r="U62" i="34"/>
  <c r="T62" i="34"/>
  <c r="S62" i="34"/>
  <c r="U46" i="34"/>
  <c r="T46" i="34"/>
  <c r="S46" i="34"/>
  <c r="U30" i="34"/>
  <c r="T30" i="34"/>
  <c r="S30" i="34"/>
  <c r="U14" i="34"/>
  <c r="T14" i="34"/>
  <c r="S14" i="34"/>
  <c r="T590" i="24"/>
  <c r="S590" i="24"/>
  <c r="U590" i="24"/>
  <c r="T574" i="24"/>
  <c r="S574" i="24"/>
  <c r="U574" i="24"/>
  <c r="T558" i="24"/>
  <c r="S558" i="24"/>
  <c r="U558" i="24"/>
  <c r="T542" i="24"/>
  <c r="S542" i="24"/>
  <c r="U542" i="24"/>
  <c r="T526" i="24"/>
  <c r="S526" i="24"/>
  <c r="U526" i="24"/>
  <c r="T510" i="24"/>
  <c r="S510" i="24"/>
  <c r="U510" i="24"/>
  <c r="T494" i="24"/>
  <c r="S494" i="24"/>
  <c r="U494" i="24"/>
  <c r="T478" i="24"/>
  <c r="S478" i="24"/>
  <c r="U478" i="24"/>
  <c r="T462" i="24"/>
  <c r="S462" i="24"/>
  <c r="U462" i="24"/>
  <c r="T446" i="24"/>
  <c r="S446" i="24"/>
  <c r="U446" i="24"/>
  <c r="T430" i="24"/>
  <c r="S430" i="24"/>
  <c r="U430" i="24"/>
  <c r="T414" i="24"/>
  <c r="S414" i="24"/>
  <c r="U414" i="24"/>
  <c r="T398" i="24"/>
  <c r="S398" i="24"/>
  <c r="U398" i="24"/>
  <c r="T382" i="24"/>
  <c r="S382" i="24"/>
  <c r="U382" i="24"/>
  <c r="T366" i="24"/>
  <c r="S366" i="24"/>
  <c r="U366" i="24"/>
  <c r="T350" i="24"/>
  <c r="S350" i="24"/>
  <c r="U350" i="24"/>
  <c r="T334" i="24"/>
  <c r="S334" i="24"/>
  <c r="U334" i="24"/>
  <c r="T318" i="24"/>
  <c r="S318" i="24"/>
  <c r="U318" i="24"/>
  <c r="T302" i="24"/>
  <c r="S302" i="24"/>
  <c r="U302" i="24"/>
  <c r="T286" i="24"/>
  <c r="S286" i="24"/>
  <c r="U286" i="24"/>
  <c r="T270" i="24"/>
  <c r="S270" i="24"/>
  <c r="U270" i="24"/>
  <c r="T254" i="24"/>
  <c r="S254" i="24"/>
  <c r="U254" i="24"/>
  <c r="T238" i="24"/>
  <c r="S238" i="24"/>
  <c r="U238" i="24"/>
  <c r="T222" i="24"/>
  <c r="S222" i="24"/>
  <c r="U222" i="24"/>
  <c r="T206" i="24"/>
  <c r="S206" i="24"/>
  <c r="U206" i="24"/>
  <c r="T190" i="24"/>
  <c r="S190" i="24"/>
  <c r="U190" i="24"/>
  <c r="T174" i="24"/>
  <c r="S174" i="24"/>
  <c r="U174" i="24"/>
  <c r="T158" i="24"/>
  <c r="S158" i="24"/>
  <c r="U158" i="24"/>
  <c r="T142" i="24"/>
  <c r="S142" i="24"/>
  <c r="U142" i="24"/>
  <c r="T126" i="24"/>
  <c r="S126" i="24"/>
  <c r="U126" i="24"/>
  <c r="T110" i="24"/>
  <c r="S110" i="24"/>
  <c r="U110" i="24"/>
  <c r="T94" i="24"/>
  <c r="S94" i="24"/>
  <c r="U94" i="24"/>
  <c r="T78" i="24"/>
  <c r="S78" i="24"/>
  <c r="U78" i="24"/>
  <c r="T62" i="24"/>
  <c r="S62" i="24"/>
  <c r="U62" i="24"/>
  <c r="T46" i="24"/>
  <c r="S46" i="24"/>
  <c r="U46" i="24"/>
  <c r="T30" i="24"/>
  <c r="S30" i="24"/>
  <c r="V30" i="24" s="1"/>
  <c r="U30" i="24"/>
  <c r="T14" i="24"/>
  <c r="U14" i="24"/>
  <c r="S14" i="24"/>
  <c r="V14" i="24" s="1"/>
  <c r="U605" i="24"/>
  <c r="S605" i="24"/>
  <c r="T605" i="24"/>
  <c r="U589" i="24"/>
  <c r="S589" i="24"/>
  <c r="T589" i="24"/>
  <c r="U573" i="24"/>
  <c r="S573" i="24"/>
  <c r="T573" i="24"/>
  <c r="U557" i="24"/>
  <c r="S557" i="24"/>
  <c r="T557" i="24"/>
  <c r="U541" i="24"/>
  <c r="S541" i="24"/>
  <c r="T541" i="24"/>
  <c r="U525" i="24"/>
  <c r="S525" i="24"/>
  <c r="T525" i="24"/>
  <c r="U509" i="24"/>
  <c r="S509" i="24"/>
  <c r="T509" i="24"/>
  <c r="U493" i="24"/>
  <c r="S493" i="24"/>
  <c r="T493" i="24"/>
  <c r="U477" i="24"/>
  <c r="S477" i="24"/>
  <c r="T477" i="24"/>
  <c r="U461" i="24"/>
  <c r="S461" i="24"/>
  <c r="T461" i="24"/>
  <c r="U445" i="24"/>
  <c r="S445" i="24"/>
  <c r="T445" i="24"/>
  <c r="U429" i="24"/>
  <c r="S429" i="24"/>
  <c r="T429" i="24"/>
  <c r="U413" i="24"/>
  <c r="S413" i="24"/>
  <c r="T413" i="24"/>
  <c r="U397" i="24"/>
  <c r="S397" i="24"/>
  <c r="T397" i="24"/>
  <c r="U381" i="24"/>
  <c r="S381" i="24"/>
  <c r="T381" i="24"/>
  <c r="U365" i="24"/>
  <c r="S365" i="24"/>
  <c r="T365" i="24"/>
  <c r="U349" i="24"/>
  <c r="S349" i="24"/>
  <c r="T349" i="24"/>
  <c r="U333" i="24"/>
  <c r="S333" i="24"/>
  <c r="T333" i="24"/>
  <c r="U317" i="24"/>
  <c r="S317" i="24"/>
  <c r="T317" i="24"/>
  <c r="U301" i="24"/>
  <c r="S301" i="24"/>
  <c r="T301" i="24"/>
  <c r="U285" i="24"/>
  <c r="S285" i="24"/>
  <c r="T285" i="24"/>
  <c r="U269" i="24"/>
  <c r="S269" i="24"/>
  <c r="T269" i="24"/>
  <c r="U253" i="24"/>
  <c r="S253" i="24"/>
  <c r="T253" i="24"/>
  <c r="S237" i="24"/>
  <c r="U237" i="24"/>
  <c r="T237" i="24"/>
  <c r="S221" i="24"/>
  <c r="U221" i="24"/>
  <c r="T221" i="24"/>
  <c r="S205" i="24"/>
  <c r="U205" i="24"/>
  <c r="T205" i="24"/>
  <c r="S189" i="24"/>
  <c r="U189" i="24"/>
  <c r="T189" i="24"/>
  <c r="S173" i="24"/>
  <c r="U173" i="24"/>
  <c r="T173" i="24"/>
  <c r="S157" i="24"/>
  <c r="U157" i="24"/>
  <c r="T157" i="24"/>
  <c r="S141" i="24"/>
  <c r="U141" i="24"/>
  <c r="T141" i="24"/>
  <c r="S125" i="24"/>
  <c r="U125" i="24"/>
  <c r="T125" i="24"/>
  <c r="S109" i="24"/>
  <c r="U109" i="24"/>
  <c r="T109" i="24"/>
  <c r="S93" i="24"/>
  <c r="U93" i="24"/>
  <c r="T93" i="24"/>
  <c r="S77" i="24"/>
  <c r="U77" i="24"/>
  <c r="T77" i="24"/>
  <c r="S61" i="24"/>
  <c r="U61" i="24"/>
  <c r="T61" i="24"/>
  <c r="S45" i="24"/>
  <c r="U45" i="24"/>
  <c r="T45" i="24"/>
  <c r="S29" i="24"/>
  <c r="V29" i="24" s="1"/>
  <c r="U29" i="24"/>
  <c r="T29" i="24"/>
  <c r="S13" i="24"/>
  <c r="T13" i="24"/>
  <c r="U13" i="24"/>
  <c r="U596" i="24"/>
  <c r="S596" i="24"/>
  <c r="T596" i="24"/>
  <c r="U580" i="24"/>
  <c r="S580" i="24"/>
  <c r="T580" i="24"/>
  <c r="U564" i="24"/>
  <c r="S564" i="24"/>
  <c r="T564" i="24"/>
  <c r="U548" i="24"/>
  <c r="S548" i="24"/>
  <c r="T548" i="24"/>
  <c r="U532" i="24"/>
  <c r="S532" i="24"/>
  <c r="T532" i="24"/>
  <c r="U516" i="24"/>
  <c r="S516" i="24"/>
  <c r="T516" i="24"/>
  <c r="U500" i="24"/>
  <c r="S500" i="24"/>
  <c r="T500" i="24"/>
  <c r="U484" i="24"/>
  <c r="S484" i="24"/>
  <c r="T484" i="24"/>
  <c r="U468" i="24"/>
  <c r="S468" i="24"/>
  <c r="T468" i="24"/>
  <c r="U452" i="24"/>
  <c r="S452" i="24"/>
  <c r="T452" i="24"/>
  <c r="U436" i="24"/>
  <c r="S436" i="24"/>
  <c r="T436" i="24"/>
  <c r="U420" i="24"/>
  <c r="S420" i="24"/>
  <c r="T420" i="24"/>
  <c r="U404" i="24"/>
  <c r="S404" i="24"/>
  <c r="T404" i="24"/>
  <c r="U388" i="24"/>
  <c r="S388" i="24"/>
  <c r="T388" i="24"/>
  <c r="U372" i="24"/>
  <c r="S372" i="24"/>
  <c r="T372" i="24"/>
  <c r="U356" i="24"/>
  <c r="S356" i="24"/>
  <c r="T356" i="24"/>
  <c r="U340" i="24"/>
  <c r="S340" i="24"/>
  <c r="T340" i="24"/>
  <c r="U324" i="24"/>
  <c r="S324" i="24"/>
  <c r="T324" i="24"/>
  <c r="U308" i="24"/>
  <c r="S308" i="24"/>
  <c r="T308" i="24"/>
  <c r="U292" i="24"/>
  <c r="S292" i="24"/>
  <c r="T292" i="24"/>
  <c r="U276" i="24"/>
  <c r="S276" i="24"/>
  <c r="T276" i="24"/>
  <c r="U260" i="24"/>
  <c r="S260" i="24"/>
  <c r="T260" i="24"/>
  <c r="U244" i="24"/>
  <c r="S244" i="24"/>
  <c r="T244" i="24"/>
  <c r="U228" i="24"/>
  <c r="S228" i="24"/>
  <c r="T228" i="24"/>
  <c r="U212" i="24"/>
  <c r="S212" i="24"/>
  <c r="T212" i="24"/>
  <c r="U196" i="24"/>
  <c r="S196" i="24"/>
  <c r="T196" i="24"/>
  <c r="U180" i="24"/>
  <c r="S180" i="24"/>
  <c r="T180" i="24"/>
  <c r="U164" i="24"/>
  <c r="S164" i="24"/>
  <c r="T164" i="24"/>
  <c r="U148" i="24"/>
  <c r="S148" i="24"/>
  <c r="T148" i="24"/>
  <c r="U132" i="24"/>
  <c r="S132" i="24"/>
  <c r="T132" i="24"/>
  <c r="U116" i="24"/>
  <c r="S116" i="24"/>
  <c r="T116" i="24"/>
  <c r="U100" i="24"/>
  <c r="S100" i="24"/>
  <c r="T100" i="24"/>
  <c r="U84" i="24"/>
  <c r="S84" i="24"/>
  <c r="T84" i="24"/>
  <c r="U68" i="24"/>
  <c r="S68" i="24"/>
  <c r="T68" i="24"/>
  <c r="U52" i="24"/>
  <c r="S52" i="24"/>
  <c r="T52" i="24"/>
  <c r="U36" i="24"/>
  <c r="S36" i="24"/>
  <c r="T36" i="24"/>
  <c r="U20" i="24"/>
  <c r="S20" i="24"/>
  <c r="T20" i="24"/>
  <c r="U603" i="24"/>
  <c r="T603" i="24"/>
  <c r="S603" i="24"/>
  <c r="U587" i="24"/>
  <c r="T587" i="24"/>
  <c r="S587" i="24"/>
  <c r="U571" i="24"/>
  <c r="T571" i="24"/>
  <c r="S571" i="24"/>
  <c r="U555" i="24"/>
  <c r="T555" i="24"/>
  <c r="S555" i="24"/>
  <c r="U539" i="24"/>
  <c r="T539" i="24"/>
  <c r="S539" i="24"/>
  <c r="U523" i="24"/>
  <c r="T523" i="24"/>
  <c r="S523" i="24"/>
  <c r="U507" i="24"/>
  <c r="T507" i="24"/>
  <c r="S507" i="24"/>
  <c r="U491" i="24"/>
  <c r="T491" i="24"/>
  <c r="S491" i="24"/>
  <c r="U475" i="24"/>
  <c r="T475" i="24"/>
  <c r="S475" i="24"/>
  <c r="U459" i="24"/>
  <c r="T459" i="24"/>
  <c r="S459" i="24"/>
  <c r="U443" i="24"/>
  <c r="T443" i="24"/>
  <c r="S443" i="24"/>
  <c r="U427" i="24"/>
  <c r="T427" i="24"/>
  <c r="S427" i="24"/>
  <c r="U411" i="24"/>
  <c r="T411" i="24"/>
  <c r="S411" i="24"/>
  <c r="U395" i="24"/>
  <c r="T395" i="24"/>
  <c r="S395" i="24"/>
  <c r="U379" i="24"/>
  <c r="T379" i="24"/>
  <c r="S379" i="24"/>
  <c r="U363" i="24"/>
  <c r="T363" i="24"/>
  <c r="S363" i="24"/>
  <c r="U347" i="24"/>
  <c r="T347" i="24"/>
  <c r="S347" i="24"/>
  <c r="U331" i="24"/>
  <c r="T331" i="24"/>
  <c r="S331" i="24"/>
  <c r="U315" i="24"/>
  <c r="T315" i="24"/>
  <c r="S315" i="24"/>
  <c r="U299" i="24"/>
  <c r="T299" i="24"/>
  <c r="S299" i="24"/>
  <c r="U283" i="24"/>
  <c r="T283" i="24"/>
  <c r="S283" i="24"/>
  <c r="U267" i="24"/>
  <c r="T267" i="24"/>
  <c r="S267" i="24"/>
  <c r="U251" i="24"/>
  <c r="T251" i="24"/>
  <c r="S251" i="24"/>
  <c r="U235" i="24"/>
  <c r="T235" i="24"/>
  <c r="S235" i="24"/>
  <c r="U219" i="24"/>
  <c r="T219" i="24"/>
  <c r="S219" i="24"/>
  <c r="U203" i="24"/>
  <c r="T203" i="24"/>
  <c r="S203" i="24"/>
  <c r="U187" i="24"/>
  <c r="T187" i="24"/>
  <c r="S187" i="24"/>
  <c r="U171" i="24"/>
  <c r="T171" i="24"/>
  <c r="S171" i="24"/>
  <c r="U155" i="24"/>
  <c r="T155" i="24"/>
  <c r="S155" i="24"/>
  <c r="U139" i="24"/>
  <c r="T139" i="24"/>
  <c r="S139" i="24"/>
  <c r="U123" i="24"/>
  <c r="T123" i="24"/>
  <c r="S123" i="24"/>
  <c r="U107" i="24"/>
  <c r="T107" i="24"/>
  <c r="S107" i="24"/>
  <c r="U91" i="24"/>
  <c r="T91" i="24"/>
  <c r="S91" i="24"/>
  <c r="U75" i="24"/>
  <c r="T75" i="24"/>
  <c r="S75" i="24"/>
  <c r="U59" i="24"/>
  <c r="T59" i="24"/>
  <c r="S59" i="24"/>
  <c r="U43" i="24"/>
  <c r="T43" i="24"/>
  <c r="S43" i="24"/>
  <c r="U27" i="24"/>
  <c r="T27" i="24"/>
  <c r="S27" i="24"/>
  <c r="V27" i="24" s="1"/>
  <c r="S11" i="24"/>
  <c r="U11" i="24"/>
  <c r="T11" i="24"/>
  <c r="U598" i="54"/>
  <c r="T598" i="54"/>
  <c r="S598" i="54"/>
  <c r="U582" i="54"/>
  <c r="T582" i="54"/>
  <c r="S582" i="54"/>
  <c r="U566" i="54"/>
  <c r="T566" i="54"/>
  <c r="S566" i="54"/>
  <c r="U550" i="54"/>
  <c r="T550" i="54"/>
  <c r="S550" i="54"/>
  <c r="U534" i="54"/>
  <c r="T534" i="54"/>
  <c r="S534" i="54"/>
  <c r="U518" i="54"/>
  <c r="T518" i="54"/>
  <c r="S518" i="54"/>
  <c r="U502" i="54"/>
  <c r="T502" i="54"/>
  <c r="S502" i="54"/>
  <c r="U486" i="54"/>
  <c r="T486" i="54"/>
  <c r="S486" i="54"/>
  <c r="U470" i="54"/>
  <c r="T470" i="54"/>
  <c r="S470" i="54"/>
  <c r="U454" i="54"/>
  <c r="T454" i="54"/>
  <c r="S454" i="54"/>
  <c r="U438" i="54"/>
  <c r="T438" i="54"/>
  <c r="S438" i="54"/>
  <c r="U422" i="54"/>
  <c r="T422" i="54"/>
  <c r="S422" i="54"/>
  <c r="U406" i="54"/>
  <c r="T406" i="54"/>
  <c r="S406" i="54"/>
  <c r="U390" i="54"/>
  <c r="T390" i="54"/>
  <c r="S390" i="54"/>
  <c r="U374" i="54"/>
  <c r="T374" i="54"/>
  <c r="S374" i="54"/>
  <c r="U358" i="54"/>
  <c r="T358" i="54"/>
  <c r="S358" i="54"/>
  <c r="U342" i="54"/>
  <c r="T342" i="54"/>
  <c r="S342" i="54"/>
  <c r="U326" i="54"/>
  <c r="T326" i="54"/>
  <c r="S326" i="54"/>
  <c r="U310" i="54"/>
  <c r="T310" i="54"/>
  <c r="S310" i="54"/>
  <c r="U294" i="54"/>
  <c r="T294" i="54"/>
  <c r="S294" i="54"/>
  <c r="U278" i="54"/>
  <c r="T278" i="54"/>
  <c r="S278" i="54"/>
  <c r="U262" i="54"/>
  <c r="T262" i="54"/>
  <c r="S262" i="54"/>
  <c r="U246" i="54"/>
  <c r="T246" i="54"/>
  <c r="S246" i="54"/>
  <c r="U230" i="54"/>
  <c r="T230" i="54"/>
  <c r="S230" i="54"/>
  <c r="U214" i="54"/>
  <c r="T214" i="54"/>
  <c r="S214" i="54"/>
  <c r="U198" i="54"/>
  <c r="T198" i="54"/>
  <c r="S198" i="54"/>
  <c r="U182" i="54"/>
  <c r="T182" i="54"/>
  <c r="S182" i="54"/>
  <c r="U166" i="54"/>
  <c r="T166" i="54"/>
  <c r="S166" i="54"/>
  <c r="U150" i="54"/>
  <c r="T150" i="54"/>
  <c r="S150" i="54"/>
  <c r="U134" i="54"/>
  <c r="T134" i="54"/>
  <c r="S134" i="54"/>
  <c r="U118" i="54"/>
  <c r="T118" i="54"/>
  <c r="S118" i="54"/>
  <c r="U102" i="54"/>
  <c r="T102" i="54"/>
  <c r="S102" i="54"/>
  <c r="U86" i="54"/>
  <c r="T86" i="54"/>
  <c r="S86" i="54"/>
  <c r="U70" i="54"/>
  <c r="T70" i="54"/>
  <c r="S70" i="54"/>
  <c r="U54" i="54"/>
  <c r="T54" i="54"/>
  <c r="S54" i="54"/>
  <c r="U38" i="54"/>
  <c r="T38" i="54"/>
  <c r="S38" i="54"/>
  <c r="V38" i="54" s="1"/>
  <c r="U22" i="54"/>
  <c r="T22" i="54"/>
  <c r="S22" i="54"/>
  <c r="V22" i="54" s="1"/>
  <c r="U6" i="54"/>
  <c r="T6" i="54"/>
  <c r="S6" i="54"/>
  <c r="U592" i="26"/>
  <c r="S592" i="26"/>
  <c r="T592" i="26"/>
  <c r="U576" i="26"/>
  <c r="S576" i="26"/>
  <c r="T576" i="26"/>
  <c r="U560" i="26"/>
  <c r="S560" i="26"/>
  <c r="T560" i="26"/>
  <c r="S544" i="26"/>
  <c r="U544" i="26"/>
  <c r="T544" i="26"/>
  <c r="S528" i="26"/>
  <c r="U528" i="26"/>
  <c r="T528" i="26"/>
  <c r="S512" i="26"/>
  <c r="U512" i="26"/>
  <c r="T512" i="26"/>
  <c r="S496" i="26"/>
  <c r="U496" i="26"/>
  <c r="T496" i="26"/>
  <c r="S480" i="26"/>
  <c r="U480" i="26"/>
  <c r="T480" i="26"/>
  <c r="S464" i="26"/>
  <c r="U464" i="26"/>
  <c r="T464" i="26"/>
  <c r="S448" i="26"/>
  <c r="U448" i="26"/>
  <c r="T448" i="26"/>
  <c r="S432" i="26"/>
  <c r="U432" i="26"/>
  <c r="T432" i="26"/>
  <c r="S416" i="26"/>
  <c r="U416" i="26"/>
  <c r="T416" i="26"/>
  <c r="S400" i="26"/>
  <c r="U400" i="26"/>
  <c r="T400" i="26"/>
  <c r="S384" i="26"/>
  <c r="U384" i="26"/>
  <c r="T384" i="26"/>
  <c r="U368" i="26"/>
  <c r="S368" i="26"/>
  <c r="T368" i="26"/>
  <c r="U352" i="26"/>
  <c r="S352" i="26"/>
  <c r="T352" i="26"/>
  <c r="U336" i="26"/>
  <c r="S336" i="26"/>
  <c r="T336" i="26"/>
  <c r="U320" i="26"/>
  <c r="S320" i="26"/>
  <c r="T320" i="26"/>
  <c r="U304" i="26"/>
  <c r="S304" i="26"/>
  <c r="T304" i="26"/>
  <c r="U288" i="26"/>
  <c r="S288" i="26"/>
  <c r="T288" i="26"/>
  <c r="U272" i="26"/>
  <c r="S272" i="26"/>
  <c r="T272" i="26"/>
  <c r="U256" i="26"/>
  <c r="S256" i="26"/>
  <c r="T256" i="26"/>
  <c r="U240" i="26"/>
  <c r="S240" i="26"/>
  <c r="T240" i="26"/>
  <c r="U224" i="26"/>
  <c r="S224" i="26"/>
  <c r="T224" i="26"/>
  <c r="U208" i="26"/>
  <c r="S208" i="26"/>
  <c r="T208" i="26"/>
  <c r="U192" i="26"/>
  <c r="T192" i="26"/>
  <c r="S192" i="26"/>
  <c r="U176" i="26"/>
  <c r="T176" i="26"/>
  <c r="S176" i="26"/>
  <c r="U160" i="26"/>
  <c r="T160" i="26"/>
  <c r="S160" i="26"/>
  <c r="U144" i="26"/>
  <c r="T144" i="26"/>
  <c r="S144" i="26"/>
  <c r="U128" i="26"/>
  <c r="T128" i="26"/>
  <c r="S128" i="26"/>
  <c r="U112" i="26"/>
  <c r="T112" i="26"/>
  <c r="S112" i="26"/>
  <c r="U96" i="26"/>
  <c r="T96" i="26"/>
  <c r="S96" i="26"/>
  <c r="U80" i="26"/>
  <c r="T80" i="26"/>
  <c r="S80" i="26"/>
  <c r="U64" i="26"/>
  <c r="T64" i="26"/>
  <c r="S64" i="26"/>
  <c r="U48" i="26"/>
  <c r="T48" i="26"/>
  <c r="S48" i="26"/>
  <c r="U32" i="26"/>
  <c r="T32" i="26"/>
  <c r="S32" i="26"/>
  <c r="V32" i="26" s="1"/>
  <c r="U16" i="26"/>
  <c r="T16" i="26"/>
  <c r="S16" i="26"/>
  <c r="V16" i="26" s="1"/>
  <c r="U605" i="54"/>
  <c r="T605" i="54"/>
  <c r="S605" i="54"/>
  <c r="U589" i="54"/>
  <c r="T589" i="54"/>
  <c r="S589" i="54"/>
  <c r="U573" i="54"/>
  <c r="T573" i="54"/>
  <c r="S573" i="54"/>
  <c r="U557" i="54"/>
  <c r="T557" i="54"/>
  <c r="S557" i="54"/>
  <c r="U541" i="54"/>
  <c r="T541" i="54"/>
  <c r="S541" i="54"/>
  <c r="U525" i="54"/>
  <c r="T525" i="54"/>
  <c r="S525" i="54"/>
  <c r="U509" i="54"/>
  <c r="T509" i="54"/>
  <c r="S509" i="54"/>
  <c r="U493" i="54"/>
  <c r="T493" i="54"/>
  <c r="S493" i="54"/>
  <c r="U477" i="54"/>
  <c r="T477" i="54"/>
  <c r="S477" i="54"/>
  <c r="U461" i="54"/>
  <c r="T461" i="54"/>
  <c r="S461" i="54"/>
  <c r="U445" i="54"/>
  <c r="T445" i="54"/>
  <c r="S445" i="54"/>
  <c r="U429" i="54"/>
  <c r="T429" i="54"/>
  <c r="S429" i="54"/>
  <c r="U413" i="54"/>
  <c r="T413" i="54"/>
  <c r="S413" i="54"/>
  <c r="U397" i="54"/>
  <c r="T397" i="54"/>
  <c r="S397" i="54"/>
  <c r="U381" i="54"/>
  <c r="T381" i="54"/>
  <c r="S381" i="54"/>
  <c r="U365" i="54"/>
  <c r="T365" i="54"/>
  <c r="S365" i="54"/>
  <c r="U349" i="54"/>
  <c r="T349" i="54"/>
  <c r="S349" i="54"/>
  <c r="U333" i="54"/>
  <c r="T333" i="54"/>
  <c r="S333" i="54"/>
  <c r="U317" i="54"/>
  <c r="T317" i="54"/>
  <c r="S317" i="54"/>
  <c r="U301" i="54"/>
  <c r="T301" i="54"/>
  <c r="S301" i="54"/>
  <c r="U285" i="54"/>
  <c r="T285" i="54"/>
  <c r="S285" i="54"/>
  <c r="U269" i="54"/>
  <c r="T269" i="54"/>
  <c r="S269" i="54"/>
  <c r="U253" i="54"/>
  <c r="T253" i="54"/>
  <c r="S253" i="54"/>
  <c r="U237" i="54"/>
  <c r="T237" i="54"/>
  <c r="S237" i="54"/>
  <c r="U221" i="54"/>
  <c r="T221" i="54"/>
  <c r="S221" i="54"/>
  <c r="U205" i="54"/>
  <c r="T205" i="54"/>
  <c r="S205" i="54"/>
  <c r="U189" i="54"/>
  <c r="T189" i="54"/>
  <c r="S189" i="54"/>
  <c r="U173" i="54"/>
  <c r="T173" i="54"/>
  <c r="S173" i="54"/>
  <c r="U157" i="54"/>
  <c r="T157" i="54"/>
  <c r="S157" i="54"/>
  <c r="U141" i="54"/>
  <c r="T141" i="54"/>
  <c r="S141" i="54"/>
  <c r="U125" i="54"/>
  <c r="T125" i="54"/>
  <c r="S125" i="54"/>
  <c r="U109" i="54"/>
  <c r="T109" i="54"/>
  <c r="S109" i="54"/>
  <c r="U93" i="54"/>
  <c r="T93" i="54"/>
  <c r="S93" i="54"/>
  <c r="U77" i="54"/>
  <c r="T77" i="54"/>
  <c r="S77" i="54"/>
  <c r="U61" i="54"/>
  <c r="T61" i="54"/>
  <c r="S61" i="54"/>
  <c r="U45" i="54"/>
  <c r="T45" i="54"/>
  <c r="S45" i="54"/>
  <c r="V45" i="54" s="1"/>
  <c r="U29" i="54"/>
  <c r="T29" i="54"/>
  <c r="S29" i="54"/>
  <c r="V29" i="54" s="1"/>
  <c r="U13" i="54"/>
  <c r="T13" i="54"/>
  <c r="S13" i="54"/>
  <c r="T599" i="26"/>
  <c r="U599" i="26"/>
  <c r="S599" i="26"/>
  <c r="U583" i="26"/>
  <c r="T583" i="26"/>
  <c r="S583" i="26"/>
  <c r="T567" i="26"/>
  <c r="U567" i="26"/>
  <c r="S567" i="26"/>
  <c r="T551" i="26"/>
  <c r="U551" i="26"/>
  <c r="S551" i="26"/>
  <c r="T535" i="26"/>
  <c r="S535" i="26"/>
  <c r="U535" i="26"/>
  <c r="T519" i="26"/>
  <c r="S519" i="26"/>
  <c r="U519" i="26"/>
  <c r="T503" i="26"/>
  <c r="S503" i="26"/>
  <c r="U503" i="26"/>
  <c r="T487" i="26"/>
  <c r="S487" i="26"/>
  <c r="U487" i="26"/>
  <c r="T471" i="26"/>
  <c r="S471" i="26"/>
  <c r="U471" i="26"/>
  <c r="T455" i="26"/>
  <c r="S455" i="26"/>
  <c r="U455" i="26"/>
  <c r="T439" i="26"/>
  <c r="S439" i="26"/>
  <c r="U439" i="26"/>
  <c r="T423" i="26"/>
  <c r="S423" i="26"/>
  <c r="U423" i="26"/>
  <c r="T407" i="26"/>
  <c r="S407" i="26"/>
  <c r="U407" i="26"/>
  <c r="T391" i="26"/>
  <c r="S391" i="26"/>
  <c r="U391" i="26"/>
  <c r="T375" i="26"/>
  <c r="S375" i="26"/>
  <c r="U375" i="26"/>
  <c r="T359" i="26"/>
  <c r="U359" i="26"/>
  <c r="S359" i="26"/>
  <c r="T343" i="26"/>
  <c r="S343" i="26"/>
  <c r="U343" i="26"/>
  <c r="T327" i="26"/>
  <c r="U327" i="26"/>
  <c r="S327" i="26"/>
  <c r="T311" i="26"/>
  <c r="S311" i="26"/>
  <c r="U311" i="26"/>
  <c r="T295" i="26"/>
  <c r="U295" i="26"/>
  <c r="S295" i="26"/>
  <c r="T279" i="26"/>
  <c r="S279" i="26"/>
  <c r="U279" i="26"/>
  <c r="T263" i="26"/>
  <c r="U263" i="26"/>
  <c r="S263" i="26"/>
  <c r="T247" i="26"/>
  <c r="S247" i="26"/>
  <c r="U247" i="26"/>
  <c r="T231" i="26"/>
  <c r="U231" i="26"/>
  <c r="S231" i="26"/>
  <c r="T215" i="26"/>
  <c r="S215" i="26"/>
  <c r="U215" i="26"/>
  <c r="T199" i="26"/>
  <c r="U199" i="26"/>
  <c r="S199" i="26"/>
  <c r="T183" i="26"/>
  <c r="S183" i="26"/>
  <c r="U183" i="26"/>
  <c r="T167" i="26"/>
  <c r="U167" i="26"/>
  <c r="S167" i="26"/>
  <c r="T151" i="26"/>
  <c r="S151" i="26"/>
  <c r="U151" i="26"/>
  <c r="T135" i="26"/>
  <c r="U135" i="26"/>
  <c r="S135" i="26"/>
  <c r="T119" i="26"/>
  <c r="U119" i="26"/>
  <c r="S119" i="26"/>
  <c r="T103" i="26"/>
  <c r="U103" i="26"/>
  <c r="S103" i="26"/>
  <c r="T87" i="26"/>
  <c r="U87" i="26"/>
  <c r="S87" i="26"/>
  <c r="T71" i="26"/>
  <c r="U71" i="26"/>
  <c r="S71" i="26"/>
  <c r="T55" i="26"/>
  <c r="U55" i="26"/>
  <c r="S55" i="26"/>
  <c r="U39" i="26"/>
  <c r="S39" i="26"/>
  <c r="V39" i="26" s="1"/>
  <c r="T39" i="26"/>
  <c r="U23" i="26"/>
  <c r="S23" i="26"/>
  <c r="V23" i="26" s="1"/>
  <c r="T23" i="26"/>
  <c r="U7" i="26"/>
  <c r="S7" i="26"/>
  <c r="V7" i="26" s="1"/>
  <c r="T7" i="26"/>
  <c r="U592" i="54"/>
  <c r="T592" i="54"/>
  <c r="S592" i="54"/>
  <c r="U576" i="54"/>
  <c r="T576" i="54"/>
  <c r="S576" i="54"/>
  <c r="U560" i="54"/>
  <c r="T560" i="54"/>
  <c r="S560" i="54"/>
  <c r="U544" i="54"/>
  <c r="T544" i="54"/>
  <c r="S544" i="54"/>
  <c r="U528" i="54"/>
  <c r="T528" i="54"/>
  <c r="S528" i="54"/>
  <c r="U512" i="54"/>
  <c r="T512" i="54"/>
  <c r="S512" i="54"/>
  <c r="U496" i="54"/>
  <c r="T496" i="54"/>
  <c r="S496" i="54"/>
  <c r="U480" i="54"/>
  <c r="T480" i="54"/>
  <c r="S480" i="54"/>
  <c r="U464" i="54"/>
  <c r="T464" i="54"/>
  <c r="S464" i="54"/>
  <c r="U448" i="54"/>
  <c r="T448" i="54"/>
  <c r="S448" i="54"/>
  <c r="U432" i="54"/>
  <c r="T432" i="54"/>
  <c r="S432" i="54"/>
  <c r="U416" i="54"/>
  <c r="T416" i="54"/>
  <c r="S416" i="54"/>
  <c r="U400" i="54"/>
  <c r="T400" i="54"/>
  <c r="S400" i="54"/>
  <c r="U384" i="54"/>
  <c r="T384" i="54"/>
  <c r="S384" i="54"/>
  <c r="U368" i="54"/>
  <c r="T368" i="54"/>
  <c r="S368" i="54"/>
  <c r="U352" i="54"/>
  <c r="T352" i="54"/>
  <c r="S352" i="54"/>
  <c r="U336" i="54"/>
  <c r="T336" i="54"/>
  <c r="S336" i="54"/>
  <c r="U320" i="54"/>
  <c r="T320" i="54"/>
  <c r="S320" i="54"/>
  <c r="U304" i="54"/>
  <c r="T304" i="54"/>
  <c r="S304" i="54"/>
  <c r="U288" i="54"/>
  <c r="T288" i="54"/>
  <c r="S288" i="54"/>
  <c r="U272" i="54"/>
  <c r="T272" i="54"/>
  <c r="S272" i="54"/>
  <c r="U256" i="54"/>
  <c r="T256" i="54"/>
  <c r="S256" i="54"/>
  <c r="U240" i="54"/>
  <c r="T240" i="54"/>
  <c r="S240" i="54"/>
  <c r="U224" i="54"/>
  <c r="T224" i="54"/>
  <c r="S224" i="54"/>
  <c r="U208" i="54"/>
  <c r="T208" i="54"/>
  <c r="S208" i="54"/>
  <c r="U192" i="54"/>
  <c r="T192" i="54"/>
  <c r="S192" i="54"/>
  <c r="U176" i="54"/>
  <c r="T176" i="54"/>
  <c r="S176" i="54"/>
  <c r="U160" i="54"/>
  <c r="T160" i="54"/>
  <c r="S160" i="54"/>
  <c r="U144" i="54"/>
  <c r="T144" i="54"/>
  <c r="S144" i="54"/>
  <c r="U128" i="54"/>
  <c r="T128" i="54"/>
  <c r="S128" i="54"/>
  <c r="U112" i="54"/>
  <c r="T112" i="54"/>
  <c r="S112" i="54"/>
  <c r="U96" i="54"/>
  <c r="T96" i="54"/>
  <c r="S96" i="54"/>
  <c r="U80" i="54"/>
  <c r="T80" i="54"/>
  <c r="S80" i="54"/>
  <c r="U64" i="54"/>
  <c r="T64" i="54"/>
  <c r="S64" i="54"/>
  <c r="U48" i="54"/>
  <c r="T48" i="54"/>
  <c r="S48" i="54"/>
  <c r="U32" i="54"/>
  <c r="T32" i="54"/>
  <c r="S32" i="54"/>
  <c r="V32" i="54" s="1"/>
  <c r="U16" i="54"/>
  <c r="T16" i="54"/>
  <c r="S16" i="54"/>
  <c r="V16" i="54" s="1"/>
  <c r="U598" i="26"/>
  <c r="S598" i="26"/>
  <c r="T598" i="26"/>
  <c r="S582" i="26"/>
  <c r="U582" i="26"/>
  <c r="T582" i="26"/>
  <c r="U566" i="26"/>
  <c r="S566" i="26"/>
  <c r="T566" i="26"/>
  <c r="U550" i="26"/>
  <c r="S550" i="26"/>
  <c r="T550" i="26"/>
  <c r="S534" i="26"/>
  <c r="U534" i="26"/>
  <c r="T534" i="26"/>
  <c r="S518" i="26"/>
  <c r="U518" i="26"/>
  <c r="T518" i="26"/>
  <c r="S502" i="26"/>
  <c r="U502" i="26"/>
  <c r="T502" i="26"/>
  <c r="S486" i="26"/>
  <c r="U486" i="26"/>
  <c r="T486" i="26"/>
  <c r="S470" i="26"/>
  <c r="U470" i="26"/>
  <c r="T470" i="26"/>
  <c r="S454" i="26"/>
  <c r="U454" i="26"/>
  <c r="T454" i="26"/>
  <c r="S438" i="26"/>
  <c r="U438" i="26"/>
  <c r="T438" i="26"/>
  <c r="S422" i="26"/>
  <c r="U422" i="26"/>
  <c r="T422" i="26"/>
  <c r="S406" i="26"/>
  <c r="U406" i="26"/>
  <c r="T406" i="26"/>
  <c r="S390" i="26"/>
  <c r="U390" i="26"/>
  <c r="T390" i="26"/>
  <c r="S374" i="26"/>
  <c r="U374" i="26"/>
  <c r="T374" i="26"/>
  <c r="U358" i="26"/>
  <c r="S358" i="26"/>
  <c r="T358" i="26"/>
  <c r="S342" i="26"/>
  <c r="U342" i="26"/>
  <c r="T342" i="26"/>
  <c r="U326" i="26"/>
  <c r="S326" i="26"/>
  <c r="T326" i="26"/>
  <c r="S310" i="26"/>
  <c r="U310" i="26"/>
  <c r="T310" i="26"/>
  <c r="U294" i="26"/>
  <c r="S294" i="26"/>
  <c r="T294" i="26"/>
  <c r="S278" i="26"/>
  <c r="U278" i="26"/>
  <c r="T278" i="26"/>
  <c r="U262" i="26"/>
  <c r="S262" i="26"/>
  <c r="T262" i="26"/>
  <c r="S246" i="26"/>
  <c r="U246" i="26"/>
  <c r="T246" i="26"/>
  <c r="U230" i="26"/>
  <c r="S230" i="26"/>
  <c r="T230" i="26"/>
  <c r="S214" i="26"/>
  <c r="U214" i="26"/>
  <c r="T214" i="26"/>
  <c r="U198" i="26"/>
  <c r="S198" i="26"/>
  <c r="T198" i="26"/>
  <c r="S182" i="26"/>
  <c r="U182" i="26"/>
  <c r="T182" i="26"/>
  <c r="U166" i="26"/>
  <c r="S166" i="26"/>
  <c r="T166" i="26"/>
  <c r="S150" i="26"/>
  <c r="U150" i="26"/>
  <c r="T150" i="26"/>
  <c r="U134" i="26"/>
  <c r="S134" i="26"/>
  <c r="T134" i="26"/>
  <c r="U118" i="26"/>
  <c r="S118" i="26"/>
  <c r="T118" i="26"/>
  <c r="U102" i="26"/>
  <c r="S102" i="26"/>
  <c r="T102" i="26"/>
  <c r="U86" i="26"/>
  <c r="S86" i="26"/>
  <c r="T86" i="26"/>
  <c r="U70" i="26"/>
  <c r="S70" i="26"/>
  <c r="T70" i="26"/>
  <c r="U54" i="26"/>
  <c r="S54" i="26"/>
  <c r="T54" i="26"/>
  <c r="U38" i="26"/>
  <c r="S38" i="26"/>
  <c r="V38" i="26" s="1"/>
  <c r="T38" i="26"/>
  <c r="U22" i="26"/>
  <c r="S22" i="26"/>
  <c r="V22" i="26" s="1"/>
  <c r="T22" i="26"/>
  <c r="U6" i="26"/>
  <c r="S6" i="26"/>
  <c r="V6" i="26" s="1"/>
  <c r="T6" i="26"/>
  <c r="U591" i="54"/>
  <c r="T591" i="54"/>
  <c r="S591" i="54"/>
  <c r="U575" i="54"/>
  <c r="T575" i="54"/>
  <c r="S575" i="54"/>
  <c r="U559" i="54"/>
  <c r="T559" i="54"/>
  <c r="S559" i="54"/>
  <c r="U543" i="54"/>
  <c r="T543" i="54"/>
  <c r="S543" i="54"/>
  <c r="U527" i="54"/>
  <c r="T527" i="54"/>
  <c r="S527" i="54"/>
  <c r="U511" i="54"/>
  <c r="T511" i="54"/>
  <c r="S511" i="54"/>
  <c r="U495" i="54"/>
  <c r="T495" i="54"/>
  <c r="S495" i="54"/>
  <c r="U479" i="54"/>
  <c r="T479" i="54"/>
  <c r="S479" i="54"/>
  <c r="U463" i="54"/>
  <c r="T463" i="54"/>
  <c r="S463" i="54"/>
  <c r="U447" i="54"/>
  <c r="T447" i="54"/>
  <c r="S447" i="54"/>
  <c r="U431" i="54"/>
  <c r="T431" i="54"/>
  <c r="S431" i="54"/>
  <c r="U415" i="54"/>
  <c r="T415" i="54"/>
  <c r="S415" i="54"/>
  <c r="U399" i="54"/>
  <c r="T399" i="54"/>
  <c r="S399" i="54"/>
  <c r="U383" i="54"/>
  <c r="T383" i="54"/>
  <c r="S383" i="54"/>
  <c r="U367" i="54"/>
  <c r="T367" i="54"/>
  <c r="S367" i="54"/>
  <c r="U351" i="54"/>
  <c r="T351" i="54"/>
  <c r="S351" i="54"/>
  <c r="U335" i="54"/>
  <c r="T335" i="54"/>
  <c r="S335" i="54"/>
  <c r="U319" i="54"/>
  <c r="T319" i="54"/>
  <c r="S319" i="54"/>
  <c r="U303" i="54"/>
  <c r="T303" i="54"/>
  <c r="S303" i="54"/>
  <c r="U287" i="54"/>
  <c r="T287" i="54"/>
  <c r="S287" i="54"/>
  <c r="U271" i="54"/>
  <c r="T271" i="54"/>
  <c r="S271" i="54"/>
  <c r="U255" i="54"/>
  <c r="T255" i="54"/>
  <c r="S255" i="54"/>
  <c r="U239" i="54"/>
  <c r="T239" i="54"/>
  <c r="S239" i="54"/>
  <c r="U223" i="54"/>
  <c r="T223" i="54"/>
  <c r="S223" i="54"/>
  <c r="U207" i="54"/>
  <c r="T207" i="54"/>
  <c r="S207" i="54"/>
  <c r="U191" i="54"/>
  <c r="T191" i="54"/>
  <c r="S191" i="54"/>
  <c r="U175" i="54"/>
  <c r="T175" i="54"/>
  <c r="S175" i="54"/>
  <c r="U159" i="54"/>
  <c r="T159" i="54"/>
  <c r="S159" i="54"/>
  <c r="U143" i="54"/>
  <c r="T143" i="54"/>
  <c r="S143" i="54"/>
  <c r="U127" i="54"/>
  <c r="T127" i="54"/>
  <c r="S127" i="54"/>
  <c r="U111" i="54"/>
  <c r="T111" i="54"/>
  <c r="S111" i="54"/>
  <c r="U95" i="54"/>
  <c r="T95" i="54"/>
  <c r="S95" i="54"/>
  <c r="U79" i="54"/>
  <c r="T79" i="54"/>
  <c r="S79" i="54"/>
  <c r="U63" i="54"/>
  <c r="T63" i="54"/>
  <c r="S63" i="54"/>
  <c r="U47" i="54"/>
  <c r="T47" i="54"/>
  <c r="S47" i="54"/>
  <c r="U31" i="54"/>
  <c r="T31" i="54"/>
  <c r="S31" i="54"/>
  <c r="V31" i="54" s="1"/>
  <c r="U15" i="54"/>
  <c r="T15" i="54"/>
  <c r="S15" i="54"/>
  <c r="S597" i="26"/>
  <c r="U597" i="26"/>
  <c r="T597" i="26"/>
  <c r="S581" i="26"/>
  <c r="U581" i="26"/>
  <c r="T581" i="26"/>
  <c r="S565" i="26"/>
  <c r="U565" i="26"/>
  <c r="T565" i="26"/>
  <c r="S549" i="26"/>
  <c r="U549" i="26"/>
  <c r="T549" i="26"/>
  <c r="T533" i="26"/>
  <c r="S533" i="26"/>
  <c r="U533" i="26"/>
  <c r="T517" i="26"/>
  <c r="S517" i="26"/>
  <c r="U517" i="26"/>
  <c r="T501" i="26"/>
  <c r="S501" i="26"/>
  <c r="U501" i="26"/>
  <c r="T485" i="26"/>
  <c r="S485" i="26"/>
  <c r="U485" i="26"/>
  <c r="T469" i="26"/>
  <c r="S469" i="26"/>
  <c r="U469" i="26"/>
  <c r="T453" i="26"/>
  <c r="S453" i="26"/>
  <c r="U453" i="26"/>
  <c r="T437" i="26"/>
  <c r="S437" i="26"/>
  <c r="U437" i="26"/>
  <c r="T421" i="26"/>
  <c r="S421" i="26"/>
  <c r="U421" i="26"/>
  <c r="T405" i="26"/>
  <c r="S405" i="26"/>
  <c r="U405" i="26"/>
  <c r="T389" i="26"/>
  <c r="S389" i="26"/>
  <c r="U389" i="26"/>
  <c r="T373" i="26"/>
  <c r="S373" i="26"/>
  <c r="U373" i="26"/>
  <c r="T357" i="26"/>
  <c r="S357" i="26"/>
  <c r="U357" i="26"/>
  <c r="T341" i="26"/>
  <c r="S341" i="26"/>
  <c r="U341" i="26"/>
  <c r="T325" i="26"/>
  <c r="S325" i="26"/>
  <c r="U325" i="26"/>
  <c r="T309" i="26"/>
  <c r="S309" i="26"/>
  <c r="U309" i="26"/>
  <c r="T293" i="26"/>
  <c r="S293" i="26"/>
  <c r="U293" i="26"/>
  <c r="T277" i="26"/>
  <c r="S277" i="26"/>
  <c r="U277" i="26"/>
  <c r="T261" i="26"/>
  <c r="S261" i="26"/>
  <c r="U261" i="26"/>
  <c r="T245" i="26"/>
  <c r="S245" i="26"/>
  <c r="U245" i="26"/>
  <c r="U229" i="26"/>
  <c r="T229" i="26"/>
  <c r="S229" i="26"/>
  <c r="U213" i="26"/>
  <c r="T213" i="26"/>
  <c r="S213" i="26"/>
  <c r="U197" i="26"/>
  <c r="T197" i="26"/>
  <c r="S197" i="26"/>
  <c r="U181" i="26"/>
  <c r="S181" i="26"/>
  <c r="T181" i="26"/>
  <c r="U165" i="26"/>
  <c r="S165" i="26"/>
  <c r="T165" i="26"/>
  <c r="U149" i="26"/>
  <c r="S149" i="26"/>
  <c r="T149" i="26"/>
  <c r="U133" i="26"/>
  <c r="S133" i="26"/>
  <c r="T133" i="26"/>
  <c r="U117" i="26"/>
  <c r="S117" i="26"/>
  <c r="T117" i="26"/>
  <c r="U101" i="26"/>
  <c r="S101" i="26"/>
  <c r="T101" i="26"/>
  <c r="U85" i="26"/>
  <c r="S85" i="26"/>
  <c r="T85" i="26"/>
  <c r="U69" i="26"/>
  <c r="S69" i="26"/>
  <c r="T69" i="26"/>
  <c r="U53" i="26"/>
  <c r="S53" i="26"/>
  <c r="T53" i="26"/>
  <c r="U37" i="26"/>
  <c r="S37" i="26"/>
  <c r="V37" i="26" s="1"/>
  <c r="T37" i="26"/>
  <c r="U21" i="26"/>
  <c r="S21" i="26"/>
  <c r="V21" i="26" s="1"/>
  <c r="T21" i="26"/>
  <c r="U604" i="27"/>
  <c r="T604" i="27"/>
  <c r="S604" i="27"/>
  <c r="U588" i="27"/>
  <c r="T588" i="27"/>
  <c r="S588" i="27"/>
  <c r="U572" i="27"/>
  <c r="T572" i="27"/>
  <c r="S572" i="27"/>
  <c r="U556" i="27"/>
  <c r="T556" i="27"/>
  <c r="S556" i="27"/>
  <c r="U540" i="27"/>
  <c r="T540" i="27"/>
  <c r="S540" i="27"/>
  <c r="U524" i="27"/>
  <c r="T524" i="27"/>
  <c r="S524" i="27"/>
  <c r="U508" i="27"/>
  <c r="T508" i="27"/>
  <c r="S508" i="27"/>
  <c r="U492" i="27"/>
  <c r="T492" i="27"/>
  <c r="S492" i="27"/>
  <c r="U476" i="27"/>
  <c r="T476" i="27"/>
  <c r="S476" i="27"/>
  <c r="U460" i="27"/>
  <c r="T460" i="27"/>
  <c r="S460" i="27"/>
  <c r="U444" i="27"/>
  <c r="T444" i="27"/>
  <c r="S444" i="27"/>
  <c r="U428" i="27"/>
  <c r="T428" i="27"/>
  <c r="S428" i="27"/>
  <c r="U412" i="27"/>
  <c r="T412" i="27"/>
  <c r="S412" i="27"/>
  <c r="U396" i="27"/>
  <c r="T396" i="27"/>
  <c r="S396" i="27"/>
  <c r="U380" i="27"/>
  <c r="T380" i="27"/>
  <c r="S380" i="27"/>
  <c r="T364" i="27"/>
  <c r="S364" i="27"/>
  <c r="U364" i="27"/>
  <c r="U348" i="27"/>
  <c r="T348" i="27"/>
  <c r="S348" i="27"/>
  <c r="U332" i="27"/>
  <c r="T332" i="27"/>
  <c r="S332" i="27"/>
  <c r="U316" i="27"/>
  <c r="T316" i="27"/>
  <c r="S316" i="27"/>
  <c r="U300" i="27"/>
  <c r="T300" i="27"/>
  <c r="S300" i="27"/>
  <c r="U284" i="27"/>
  <c r="T284" i="27"/>
  <c r="S284" i="27"/>
  <c r="U268" i="27"/>
  <c r="T268" i="27"/>
  <c r="S268" i="27"/>
  <c r="U252" i="27"/>
  <c r="T252" i="27"/>
  <c r="S252" i="27"/>
  <c r="U236" i="27"/>
  <c r="T236" i="27"/>
  <c r="S236" i="27"/>
  <c r="U220" i="27"/>
  <c r="T220" i="27"/>
  <c r="S220" i="27"/>
  <c r="U204" i="27"/>
  <c r="T204" i="27"/>
  <c r="S204" i="27"/>
  <c r="U188" i="27"/>
  <c r="T188" i="27"/>
  <c r="S188" i="27"/>
  <c r="U172" i="27"/>
  <c r="T172" i="27"/>
  <c r="S172" i="27"/>
  <c r="U156" i="27"/>
  <c r="T156" i="27"/>
  <c r="S156" i="27"/>
  <c r="U140" i="27"/>
  <c r="T140" i="27"/>
  <c r="S140" i="27"/>
  <c r="U124" i="27"/>
  <c r="T124" i="27"/>
  <c r="S124" i="27"/>
  <c r="U108" i="27"/>
  <c r="T108" i="27"/>
  <c r="S108" i="27"/>
  <c r="U92" i="27"/>
  <c r="T92" i="27"/>
  <c r="S92" i="27"/>
  <c r="U76" i="27"/>
  <c r="T76" i="27"/>
  <c r="S76" i="27"/>
  <c r="U60" i="27"/>
  <c r="T60" i="27"/>
  <c r="S60" i="27"/>
  <c r="U44" i="27"/>
  <c r="T44" i="27"/>
  <c r="S44" i="27"/>
  <c r="U28" i="27"/>
  <c r="T28" i="27"/>
  <c r="S28" i="27"/>
  <c r="V28" i="27" s="1"/>
  <c r="U12" i="27"/>
  <c r="T12" i="27"/>
  <c r="S12" i="27"/>
  <c r="V12" i="27" s="1"/>
  <c r="U597" i="28"/>
  <c r="T597" i="28"/>
  <c r="S597" i="28"/>
  <c r="U581" i="28"/>
  <c r="T581" i="28"/>
  <c r="S581" i="28"/>
  <c r="U565" i="28"/>
  <c r="T565" i="28"/>
  <c r="S565" i="28"/>
  <c r="U549" i="28"/>
  <c r="T549" i="28"/>
  <c r="S549" i="28"/>
  <c r="U533" i="28"/>
  <c r="T533" i="28"/>
  <c r="S533" i="28"/>
  <c r="U517" i="28"/>
  <c r="T517" i="28"/>
  <c r="S517" i="28"/>
  <c r="U501" i="28"/>
  <c r="T501" i="28"/>
  <c r="S501" i="28"/>
  <c r="U485" i="28"/>
  <c r="T485" i="28"/>
  <c r="S485" i="28"/>
  <c r="S469" i="28"/>
  <c r="U469" i="28"/>
  <c r="T469" i="28"/>
  <c r="U453" i="28"/>
  <c r="T453" i="28"/>
  <c r="S453" i="28"/>
  <c r="U437" i="28"/>
  <c r="T437" i="28"/>
  <c r="S437" i="28"/>
  <c r="S421" i="28"/>
  <c r="U421" i="28"/>
  <c r="T421" i="28"/>
  <c r="S405" i="28"/>
  <c r="U405" i="28"/>
  <c r="T405" i="28"/>
  <c r="S389" i="28"/>
  <c r="U389" i="28"/>
  <c r="T389" i="28"/>
  <c r="S373" i="28"/>
  <c r="U373" i="28"/>
  <c r="T373" i="28"/>
  <c r="S357" i="28"/>
  <c r="U357" i="28"/>
  <c r="T357" i="28"/>
  <c r="S341" i="28"/>
  <c r="U341" i="28"/>
  <c r="T341" i="28"/>
  <c r="S325" i="28"/>
  <c r="U325" i="28"/>
  <c r="T325" i="28"/>
  <c r="S309" i="28"/>
  <c r="U309" i="28"/>
  <c r="T309" i="28"/>
  <c r="S293" i="28"/>
  <c r="U293" i="28"/>
  <c r="T293" i="28"/>
  <c r="S277" i="28"/>
  <c r="U277" i="28"/>
  <c r="T277" i="28"/>
  <c r="S261" i="28"/>
  <c r="U261" i="28"/>
  <c r="T261" i="28"/>
  <c r="S245" i="28"/>
  <c r="U245" i="28"/>
  <c r="T245" i="28"/>
  <c r="S229" i="28"/>
  <c r="U229" i="28"/>
  <c r="T229" i="28"/>
  <c r="S213" i="28"/>
  <c r="U213" i="28"/>
  <c r="T213" i="28"/>
  <c r="U187" i="28"/>
  <c r="S187" i="28"/>
  <c r="T187" i="28"/>
  <c r="U603" i="27"/>
  <c r="T603" i="27"/>
  <c r="S603" i="27"/>
  <c r="U587" i="27"/>
  <c r="T587" i="27"/>
  <c r="S587" i="27"/>
  <c r="U571" i="27"/>
  <c r="T571" i="27"/>
  <c r="S571" i="27"/>
  <c r="U555" i="27"/>
  <c r="T555" i="27"/>
  <c r="S555" i="27"/>
  <c r="U539" i="27"/>
  <c r="T539" i="27"/>
  <c r="S539" i="27"/>
  <c r="U523" i="27"/>
  <c r="T523" i="27"/>
  <c r="S523" i="27"/>
  <c r="U507" i="27"/>
  <c r="T507" i="27"/>
  <c r="S507" i="27"/>
  <c r="U491" i="27"/>
  <c r="T491" i="27"/>
  <c r="S491" i="27"/>
  <c r="U475" i="27"/>
  <c r="T475" i="27"/>
  <c r="S475" i="27"/>
  <c r="U459" i="27"/>
  <c r="T459" i="27"/>
  <c r="S459" i="27"/>
  <c r="U443" i="27"/>
  <c r="T443" i="27"/>
  <c r="S443" i="27"/>
  <c r="U427" i="27"/>
  <c r="T427" i="27"/>
  <c r="S427" i="27"/>
  <c r="U411" i="27"/>
  <c r="T411" i="27"/>
  <c r="S411" i="27"/>
  <c r="U395" i="27"/>
  <c r="T395" i="27"/>
  <c r="S395" i="27"/>
  <c r="U379" i="27"/>
  <c r="T379" i="27"/>
  <c r="S379" i="27"/>
  <c r="T363" i="27"/>
  <c r="S363" i="27"/>
  <c r="U363" i="27"/>
  <c r="U347" i="27"/>
  <c r="T347" i="27"/>
  <c r="S347" i="27"/>
  <c r="U331" i="27"/>
  <c r="T331" i="27"/>
  <c r="S331" i="27"/>
  <c r="U315" i="27"/>
  <c r="T315" i="27"/>
  <c r="S315" i="27"/>
  <c r="U299" i="27"/>
  <c r="T299" i="27"/>
  <c r="S299" i="27"/>
  <c r="U283" i="27"/>
  <c r="T283" i="27"/>
  <c r="S283" i="27"/>
  <c r="U267" i="27"/>
  <c r="T267" i="27"/>
  <c r="S267" i="27"/>
  <c r="U251" i="27"/>
  <c r="T251" i="27"/>
  <c r="S251" i="27"/>
  <c r="U235" i="27"/>
  <c r="T235" i="27"/>
  <c r="S235" i="27"/>
  <c r="U219" i="27"/>
  <c r="T219" i="27"/>
  <c r="S219" i="27"/>
  <c r="U203" i="27"/>
  <c r="T203" i="27"/>
  <c r="S203" i="27"/>
  <c r="U187" i="27"/>
  <c r="T187" i="27"/>
  <c r="S187" i="27"/>
  <c r="U171" i="27"/>
  <c r="T171" i="27"/>
  <c r="S171" i="27"/>
  <c r="U155" i="27"/>
  <c r="T155" i="27"/>
  <c r="S155" i="27"/>
  <c r="U139" i="27"/>
  <c r="T139" i="27"/>
  <c r="S139" i="27"/>
  <c r="U123" i="27"/>
  <c r="T123" i="27"/>
  <c r="S123" i="27"/>
  <c r="U107" i="27"/>
  <c r="T107" i="27"/>
  <c r="S107" i="27"/>
  <c r="U91" i="27"/>
  <c r="T91" i="27"/>
  <c r="S91" i="27"/>
  <c r="U75" i="27"/>
  <c r="T75" i="27"/>
  <c r="S75" i="27"/>
  <c r="U59" i="27"/>
  <c r="T59" i="27"/>
  <c r="S59" i="27"/>
  <c r="U43" i="27"/>
  <c r="T43" i="27"/>
  <c r="S43" i="27"/>
  <c r="U27" i="27"/>
  <c r="T27" i="27"/>
  <c r="S27" i="27"/>
  <c r="V27" i="27" s="1"/>
  <c r="U11" i="27"/>
  <c r="T11" i="27"/>
  <c r="S11" i="27"/>
  <c r="T600" i="28"/>
  <c r="U600" i="28"/>
  <c r="S600" i="28"/>
  <c r="T584" i="28"/>
  <c r="U584" i="28"/>
  <c r="S584" i="28"/>
  <c r="T568" i="28"/>
  <c r="U568" i="28"/>
  <c r="S568" i="28"/>
  <c r="T552" i="28"/>
  <c r="U552" i="28"/>
  <c r="S552" i="28"/>
  <c r="T536" i="28"/>
  <c r="U536" i="28"/>
  <c r="S536" i="28"/>
  <c r="T520" i="28"/>
  <c r="U520" i="28"/>
  <c r="S520" i="28"/>
  <c r="T504" i="28"/>
  <c r="U504" i="28"/>
  <c r="S504" i="28"/>
  <c r="T488" i="28"/>
  <c r="U488" i="28"/>
  <c r="S488" i="28"/>
  <c r="T472" i="28"/>
  <c r="U472" i="28"/>
  <c r="S472" i="28"/>
  <c r="T456" i="28"/>
  <c r="U456" i="28"/>
  <c r="S456" i="28"/>
  <c r="T440" i="28"/>
  <c r="U440" i="28"/>
  <c r="S440" i="28"/>
  <c r="T424" i="28"/>
  <c r="U424" i="28"/>
  <c r="S424" i="28"/>
  <c r="T408" i="28"/>
  <c r="U408" i="28"/>
  <c r="S408" i="28"/>
  <c r="T392" i="28"/>
  <c r="U392" i="28"/>
  <c r="S392" i="28"/>
  <c r="T376" i="28"/>
  <c r="U376" i="28"/>
  <c r="S376" i="28"/>
  <c r="T360" i="28"/>
  <c r="U360" i="28"/>
  <c r="S360" i="28"/>
  <c r="T344" i="28"/>
  <c r="U344" i="28"/>
  <c r="S344" i="28"/>
  <c r="T328" i="28"/>
  <c r="U328" i="28"/>
  <c r="S328" i="28"/>
  <c r="T312" i="28"/>
  <c r="U312" i="28"/>
  <c r="S312" i="28"/>
  <c r="T296" i="28"/>
  <c r="U296" i="28"/>
  <c r="S296" i="28"/>
  <c r="T280" i="28"/>
  <c r="U280" i="28"/>
  <c r="S280" i="28"/>
  <c r="T264" i="28"/>
  <c r="U264" i="28"/>
  <c r="S264" i="28"/>
  <c r="T248" i="28"/>
  <c r="U248" i="28"/>
  <c r="S248" i="28"/>
  <c r="T232" i="28"/>
  <c r="U232" i="28"/>
  <c r="S232" i="28"/>
  <c r="T216" i="28"/>
  <c r="U216" i="28"/>
  <c r="S216" i="28"/>
  <c r="U199" i="28"/>
  <c r="S199" i="28"/>
  <c r="T199" i="28"/>
  <c r="U135" i="28"/>
  <c r="S135" i="28"/>
  <c r="T135" i="28"/>
  <c r="U590" i="27"/>
  <c r="T590" i="27"/>
  <c r="S590" i="27"/>
  <c r="U574" i="27"/>
  <c r="T574" i="27"/>
  <c r="S574" i="27"/>
  <c r="U558" i="27"/>
  <c r="T558" i="27"/>
  <c r="S558" i="27"/>
  <c r="U542" i="27"/>
  <c r="T542" i="27"/>
  <c r="S542" i="27"/>
  <c r="U526" i="27"/>
  <c r="T526" i="27"/>
  <c r="S526" i="27"/>
  <c r="U510" i="27"/>
  <c r="T510" i="27"/>
  <c r="S510" i="27"/>
  <c r="U494" i="27"/>
  <c r="T494" i="27"/>
  <c r="S494" i="27"/>
  <c r="U478" i="27"/>
  <c r="T478" i="27"/>
  <c r="S478" i="27"/>
  <c r="U462" i="27"/>
  <c r="T462" i="27"/>
  <c r="S462" i="27"/>
  <c r="U446" i="27"/>
  <c r="T446" i="27"/>
  <c r="S446" i="27"/>
  <c r="U430" i="27"/>
  <c r="T430" i="27"/>
  <c r="S430" i="27"/>
  <c r="U414" i="27"/>
  <c r="T414" i="27"/>
  <c r="S414" i="27"/>
  <c r="U398" i="27"/>
  <c r="T398" i="27"/>
  <c r="S398" i="27"/>
  <c r="U382" i="27"/>
  <c r="T382" i="27"/>
  <c r="S382" i="27"/>
  <c r="U366" i="27"/>
  <c r="T366" i="27"/>
  <c r="S366" i="27"/>
  <c r="U350" i="27"/>
  <c r="T350" i="27"/>
  <c r="S350" i="27"/>
  <c r="U334" i="27"/>
  <c r="T334" i="27"/>
  <c r="S334" i="27"/>
  <c r="U318" i="27"/>
  <c r="T318" i="27"/>
  <c r="S318" i="27"/>
  <c r="U302" i="27"/>
  <c r="T302" i="27"/>
  <c r="S302" i="27"/>
  <c r="U286" i="27"/>
  <c r="T286" i="27"/>
  <c r="S286" i="27"/>
  <c r="U270" i="27"/>
  <c r="T270" i="27"/>
  <c r="S270" i="27"/>
  <c r="U254" i="27"/>
  <c r="T254" i="27"/>
  <c r="S254" i="27"/>
  <c r="U238" i="27"/>
  <c r="T238" i="27"/>
  <c r="S238" i="27"/>
  <c r="U222" i="27"/>
  <c r="T222" i="27"/>
  <c r="S222" i="27"/>
  <c r="U206" i="27"/>
  <c r="T206" i="27"/>
  <c r="S206" i="27"/>
  <c r="U190" i="27"/>
  <c r="T190" i="27"/>
  <c r="S190" i="27"/>
  <c r="U174" i="27"/>
  <c r="T174" i="27"/>
  <c r="S174" i="27"/>
  <c r="U158" i="27"/>
  <c r="T158" i="27"/>
  <c r="S158" i="27"/>
  <c r="U142" i="27"/>
  <c r="T142" i="27"/>
  <c r="S142" i="27"/>
  <c r="U126" i="27"/>
  <c r="T126" i="27"/>
  <c r="S126" i="27"/>
  <c r="U110" i="27"/>
  <c r="T110" i="27"/>
  <c r="S110" i="27"/>
  <c r="U94" i="27"/>
  <c r="T94" i="27"/>
  <c r="S94" i="27"/>
  <c r="U78" i="27"/>
  <c r="T78" i="27"/>
  <c r="S78" i="27"/>
  <c r="U62" i="27"/>
  <c r="T62" i="27"/>
  <c r="S62" i="27"/>
  <c r="U46" i="27"/>
  <c r="T46" i="27"/>
  <c r="S46" i="27"/>
  <c r="U30" i="27"/>
  <c r="T30" i="27"/>
  <c r="S30" i="27"/>
  <c r="V30" i="27" s="1"/>
  <c r="U14" i="27"/>
  <c r="T14" i="27"/>
  <c r="S14" i="27"/>
  <c r="V14" i="27" s="1"/>
  <c r="U599" i="28"/>
  <c r="S599" i="28"/>
  <c r="T599" i="28"/>
  <c r="U583" i="28"/>
  <c r="S583" i="28"/>
  <c r="T583" i="28"/>
  <c r="U567" i="28"/>
  <c r="S567" i="28"/>
  <c r="T567" i="28"/>
  <c r="U551" i="28"/>
  <c r="S551" i="28"/>
  <c r="T551" i="28"/>
  <c r="U535" i="28"/>
  <c r="S535" i="28"/>
  <c r="T535" i="28"/>
  <c r="U519" i="28"/>
  <c r="S519" i="28"/>
  <c r="T519" i="28"/>
  <c r="U503" i="28"/>
  <c r="S503" i="28"/>
  <c r="T503" i="28"/>
  <c r="U487" i="28"/>
  <c r="S487" i="28"/>
  <c r="T487" i="28"/>
  <c r="U471" i="28"/>
  <c r="S471" i="28"/>
  <c r="T471" i="28"/>
  <c r="U455" i="28"/>
  <c r="S455" i="28"/>
  <c r="T455" i="28"/>
  <c r="U439" i="28"/>
  <c r="S439" i="28"/>
  <c r="T439" i="28"/>
  <c r="U423" i="28"/>
  <c r="S423" i="28"/>
  <c r="T423" i="28"/>
  <c r="U407" i="28"/>
  <c r="S407" i="28"/>
  <c r="T407" i="28"/>
  <c r="U391" i="28"/>
  <c r="S391" i="28"/>
  <c r="T391" i="28"/>
  <c r="U375" i="28"/>
  <c r="S375" i="28"/>
  <c r="T375" i="28"/>
  <c r="U359" i="28"/>
  <c r="S359" i="28"/>
  <c r="T359" i="28"/>
  <c r="U343" i="28"/>
  <c r="S343" i="28"/>
  <c r="T343" i="28"/>
  <c r="U327" i="28"/>
  <c r="S327" i="28"/>
  <c r="T327" i="28"/>
  <c r="U311" i="28"/>
  <c r="S311" i="28"/>
  <c r="T311" i="28"/>
  <c r="U295" i="28"/>
  <c r="S295" i="28"/>
  <c r="T295" i="28"/>
  <c r="U279" i="28"/>
  <c r="S279" i="28"/>
  <c r="T279" i="28"/>
  <c r="U263" i="28"/>
  <c r="S263" i="28"/>
  <c r="T263" i="28"/>
  <c r="U247" i="28"/>
  <c r="S247" i="28"/>
  <c r="T247" i="28"/>
  <c r="U231" i="28"/>
  <c r="S231" i="28"/>
  <c r="T231" i="28"/>
  <c r="U215" i="28"/>
  <c r="S215" i="28"/>
  <c r="T215" i="28"/>
  <c r="T195" i="28"/>
  <c r="U195" i="28"/>
  <c r="S195" i="28"/>
  <c r="T131" i="28"/>
  <c r="U131" i="28"/>
  <c r="S131" i="28"/>
  <c r="U593" i="27"/>
  <c r="T593" i="27"/>
  <c r="S593" i="27"/>
  <c r="U577" i="27"/>
  <c r="T577" i="27"/>
  <c r="S577" i="27"/>
  <c r="U561" i="27"/>
  <c r="T561" i="27"/>
  <c r="S561" i="27"/>
  <c r="U545" i="27"/>
  <c r="T545" i="27"/>
  <c r="S545" i="27"/>
  <c r="U529" i="27"/>
  <c r="T529" i="27"/>
  <c r="S529" i="27"/>
  <c r="U513" i="27"/>
  <c r="T513" i="27"/>
  <c r="S513" i="27"/>
  <c r="U497" i="27"/>
  <c r="T497" i="27"/>
  <c r="S497" i="27"/>
  <c r="U481" i="27"/>
  <c r="T481" i="27"/>
  <c r="S481" i="27"/>
  <c r="U465" i="27"/>
  <c r="T465" i="27"/>
  <c r="S465" i="27"/>
  <c r="U449" i="27"/>
  <c r="T449" i="27"/>
  <c r="S449" i="27"/>
  <c r="U433" i="27"/>
  <c r="T433" i="27"/>
  <c r="S433" i="27"/>
  <c r="U417" i="27"/>
  <c r="T417" i="27"/>
  <c r="S417" i="27"/>
  <c r="U401" i="27"/>
  <c r="T401" i="27"/>
  <c r="S401" i="27"/>
  <c r="U385" i="27"/>
  <c r="T385" i="27"/>
  <c r="S385" i="27"/>
  <c r="U369" i="27"/>
  <c r="T369" i="27"/>
  <c r="S369" i="27"/>
  <c r="U353" i="27"/>
  <c r="T353" i="27"/>
  <c r="S353" i="27"/>
  <c r="U337" i="27"/>
  <c r="T337" i="27"/>
  <c r="S337" i="27"/>
  <c r="U321" i="27"/>
  <c r="T321" i="27"/>
  <c r="S321" i="27"/>
  <c r="U305" i="27"/>
  <c r="T305" i="27"/>
  <c r="S305" i="27"/>
  <c r="U289" i="27"/>
  <c r="T289" i="27"/>
  <c r="S289" i="27"/>
  <c r="U273" i="27"/>
  <c r="T273" i="27"/>
  <c r="S273" i="27"/>
  <c r="U257" i="27"/>
  <c r="T257" i="27"/>
  <c r="S257" i="27"/>
  <c r="U241" i="27"/>
  <c r="T241" i="27"/>
  <c r="S241" i="27"/>
  <c r="U225" i="27"/>
  <c r="T225" i="27"/>
  <c r="S225" i="27"/>
  <c r="U209" i="27"/>
  <c r="T209" i="27"/>
  <c r="S209" i="27"/>
  <c r="U193" i="27"/>
  <c r="T193" i="27"/>
  <c r="S193" i="27"/>
  <c r="U177" i="27"/>
  <c r="T177" i="27"/>
  <c r="S177" i="27"/>
  <c r="U161" i="27"/>
  <c r="T161" i="27"/>
  <c r="S161" i="27"/>
  <c r="U145" i="27"/>
  <c r="T145" i="27"/>
  <c r="S145" i="27"/>
  <c r="U129" i="27"/>
  <c r="T129" i="27"/>
  <c r="S129" i="27"/>
  <c r="U113" i="27"/>
  <c r="T113" i="27"/>
  <c r="S113" i="27"/>
  <c r="U97" i="27"/>
  <c r="T97" i="27"/>
  <c r="S97" i="27"/>
  <c r="U81" i="27"/>
  <c r="T81" i="27"/>
  <c r="S81" i="27"/>
  <c r="U65" i="27"/>
  <c r="T65" i="27"/>
  <c r="S65" i="27"/>
  <c r="U49" i="27"/>
  <c r="T49" i="27"/>
  <c r="S49" i="27"/>
  <c r="U33" i="27"/>
  <c r="T33" i="27"/>
  <c r="S33" i="27"/>
  <c r="V33" i="27" s="1"/>
  <c r="U17" i="27"/>
  <c r="T17" i="27"/>
  <c r="S17" i="27"/>
  <c r="V17" i="27" s="1"/>
  <c r="U598" i="28"/>
  <c r="S598" i="28"/>
  <c r="T598" i="28"/>
  <c r="U582" i="28"/>
  <c r="S582" i="28"/>
  <c r="T582" i="28"/>
  <c r="U566" i="28"/>
  <c r="S566" i="28"/>
  <c r="T566" i="28"/>
  <c r="U550" i="28"/>
  <c r="S550" i="28"/>
  <c r="T550" i="28"/>
  <c r="U534" i="28"/>
  <c r="S534" i="28"/>
  <c r="T534" i="28"/>
  <c r="U518" i="28"/>
  <c r="S518" i="28"/>
  <c r="T518" i="28"/>
  <c r="U502" i="28"/>
  <c r="S502" i="28"/>
  <c r="T502" i="28"/>
  <c r="U486" i="28"/>
  <c r="S486" i="28"/>
  <c r="T486" i="28"/>
  <c r="U470" i="28"/>
  <c r="S470" i="28"/>
  <c r="T470" i="28"/>
  <c r="U454" i="28"/>
  <c r="S454" i="28"/>
  <c r="T454" i="28"/>
  <c r="U438" i="28"/>
  <c r="S438" i="28"/>
  <c r="T438" i="28"/>
  <c r="U422" i="28"/>
  <c r="S422" i="28"/>
  <c r="T422" i="28"/>
  <c r="U406" i="28"/>
  <c r="S406" i="28"/>
  <c r="T406" i="28"/>
  <c r="U390" i="28"/>
  <c r="S390" i="28"/>
  <c r="T390" i="28"/>
  <c r="U374" i="28"/>
  <c r="S374" i="28"/>
  <c r="T374" i="28"/>
  <c r="U358" i="28"/>
  <c r="S358" i="28"/>
  <c r="T358" i="28"/>
  <c r="U342" i="28"/>
  <c r="S342" i="28"/>
  <c r="T342" i="28"/>
  <c r="U326" i="28"/>
  <c r="S326" i="28"/>
  <c r="T326" i="28"/>
  <c r="U310" i="28"/>
  <c r="S310" i="28"/>
  <c r="T310" i="28"/>
  <c r="U294" i="28"/>
  <c r="S294" i="28"/>
  <c r="T294" i="28"/>
  <c r="U278" i="28"/>
  <c r="S278" i="28"/>
  <c r="T278" i="28"/>
  <c r="U262" i="28"/>
  <c r="S262" i="28"/>
  <c r="T262" i="28"/>
  <c r="U246" i="28"/>
  <c r="S246" i="28"/>
  <c r="T246" i="28"/>
  <c r="U230" i="28"/>
  <c r="S230" i="28"/>
  <c r="T230" i="28"/>
  <c r="U214" i="28"/>
  <c r="S214" i="28"/>
  <c r="T214" i="28"/>
  <c r="T191" i="28"/>
  <c r="U191" i="28"/>
  <c r="S191" i="28"/>
  <c r="U198" i="28"/>
  <c r="S198" i="28"/>
  <c r="T198" i="28"/>
  <c r="U182" i="28"/>
  <c r="S182" i="28"/>
  <c r="T182" i="28"/>
  <c r="U166" i="28"/>
  <c r="S166" i="28"/>
  <c r="T166" i="28"/>
  <c r="U150" i="28"/>
  <c r="S150" i="28"/>
  <c r="T150" i="28"/>
  <c r="U134" i="28"/>
  <c r="S134" i="28"/>
  <c r="T134" i="28"/>
  <c r="U118" i="28"/>
  <c r="S118" i="28"/>
  <c r="T118" i="28"/>
  <c r="U102" i="28"/>
  <c r="S102" i="28"/>
  <c r="T102" i="28"/>
  <c r="U86" i="28"/>
  <c r="S86" i="28"/>
  <c r="T86" i="28"/>
  <c r="U70" i="28"/>
  <c r="S70" i="28"/>
  <c r="T70" i="28"/>
  <c r="U54" i="28"/>
  <c r="S54" i="28"/>
  <c r="T54" i="28"/>
  <c r="U38" i="28"/>
  <c r="S38" i="28"/>
  <c r="T38" i="28"/>
  <c r="U22" i="28"/>
  <c r="S22" i="28"/>
  <c r="T22" i="28"/>
  <c r="U6" i="28"/>
  <c r="S6" i="28"/>
  <c r="V6" i="28" s="1"/>
  <c r="T6" i="28"/>
  <c r="U591" i="55"/>
  <c r="T591" i="55"/>
  <c r="S591" i="55"/>
  <c r="T575" i="55"/>
  <c r="S575" i="55"/>
  <c r="U575" i="55"/>
  <c r="U559" i="55"/>
  <c r="T559" i="55"/>
  <c r="S559" i="55"/>
  <c r="U543" i="55"/>
  <c r="T543" i="55"/>
  <c r="S543" i="55"/>
  <c r="U527" i="55"/>
  <c r="T527" i="55"/>
  <c r="S527" i="55"/>
  <c r="T511" i="55"/>
  <c r="S511" i="55"/>
  <c r="U511" i="55"/>
  <c r="U495" i="55"/>
  <c r="T495" i="55"/>
  <c r="S495" i="55"/>
  <c r="U479" i="55"/>
  <c r="T479" i="55"/>
  <c r="S479" i="55"/>
  <c r="U463" i="55"/>
  <c r="T463" i="55"/>
  <c r="S463" i="55"/>
  <c r="T447" i="55"/>
  <c r="S447" i="55"/>
  <c r="U447" i="55"/>
  <c r="T431" i="55"/>
  <c r="U431" i="55"/>
  <c r="S431" i="55"/>
  <c r="U415" i="55"/>
  <c r="S415" i="55"/>
  <c r="T415" i="55"/>
  <c r="U399" i="55"/>
  <c r="T399" i="55"/>
  <c r="S399" i="55"/>
  <c r="T383" i="55"/>
  <c r="S383" i="55"/>
  <c r="U383" i="55"/>
  <c r="T367" i="55"/>
  <c r="U367" i="55"/>
  <c r="S367" i="55"/>
  <c r="U351" i="55"/>
  <c r="S351" i="55"/>
  <c r="T351" i="55"/>
  <c r="U335" i="55"/>
  <c r="T335" i="55"/>
  <c r="S335" i="55"/>
  <c r="T319" i="55"/>
  <c r="S319" i="55"/>
  <c r="U319" i="55"/>
  <c r="T303" i="55"/>
  <c r="U303" i="55"/>
  <c r="S303" i="55"/>
  <c r="U287" i="55"/>
  <c r="S287" i="55"/>
  <c r="T287" i="55"/>
  <c r="U271" i="55"/>
  <c r="T271" i="55"/>
  <c r="S271" i="55"/>
  <c r="T255" i="55"/>
  <c r="S255" i="55"/>
  <c r="U255" i="55"/>
  <c r="T239" i="55"/>
  <c r="U239" i="55"/>
  <c r="S239" i="55"/>
  <c r="U223" i="55"/>
  <c r="S223" i="55"/>
  <c r="T223" i="55"/>
  <c r="U207" i="55"/>
  <c r="T207" i="55"/>
  <c r="S207" i="55"/>
  <c r="T191" i="55"/>
  <c r="S191" i="55"/>
  <c r="U191" i="55"/>
  <c r="T175" i="55"/>
  <c r="U175" i="55"/>
  <c r="S175" i="55"/>
  <c r="U159" i="55"/>
  <c r="S159" i="55"/>
  <c r="T159" i="55"/>
  <c r="U143" i="55"/>
  <c r="T143" i="55"/>
  <c r="S143" i="55"/>
  <c r="U127" i="55"/>
  <c r="T127" i="55"/>
  <c r="S127" i="55"/>
  <c r="U111" i="55"/>
  <c r="T111" i="55"/>
  <c r="S111" i="55"/>
  <c r="U95" i="55"/>
  <c r="S95" i="55"/>
  <c r="T95" i="55"/>
  <c r="U79" i="55"/>
  <c r="T79" i="55"/>
  <c r="S79" i="55"/>
  <c r="U63" i="55"/>
  <c r="T63" i="55"/>
  <c r="S63" i="55"/>
  <c r="U47" i="55"/>
  <c r="T47" i="55"/>
  <c r="S47" i="55"/>
  <c r="U31" i="55"/>
  <c r="S31" i="55"/>
  <c r="T31" i="55"/>
  <c r="U15" i="55"/>
  <c r="T15" i="55"/>
  <c r="S15" i="55"/>
  <c r="U193" i="28"/>
  <c r="T193" i="28"/>
  <c r="S193" i="28"/>
  <c r="U177" i="28"/>
  <c r="T177" i="28"/>
  <c r="S177" i="28"/>
  <c r="U161" i="28"/>
  <c r="T161" i="28"/>
  <c r="S161" i="28"/>
  <c r="U145" i="28"/>
  <c r="T145" i="28"/>
  <c r="S145" i="28"/>
  <c r="U129" i="28"/>
  <c r="T129" i="28"/>
  <c r="S129" i="28"/>
  <c r="U113" i="28"/>
  <c r="T113" i="28"/>
  <c r="S113" i="28"/>
  <c r="U97" i="28"/>
  <c r="T97" i="28"/>
  <c r="S97" i="28"/>
  <c r="U81" i="28"/>
  <c r="T81" i="28"/>
  <c r="S81" i="28"/>
  <c r="U65" i="28"/>
  <c r="T65" i="28"/>
  <c r="S65" i="28"/>
  <c r="U49" i="28"/>
  <c r="T49" i="28"/>
  <c r="S49" i="28"/>
  <c r="U33" i="28"/>
  <c r="T33" i="28"/>
  <c r="S33" i="28"/>
  <c r="U17" i="28"/>
  <c r="T17" i="28"/>
  <c r="S17" i="28"/>
  <c r="U598" i="55"/>
  <c r="T598" i="55"/>
  <c r="S598" i="55"/>
  <c r="T582" i="55"/>
  <c r="S582" i="55"/>
  <c r="U582" i="55"/>
  <c r="T566" i="55"/>
  <c r="S566" i="55"/>
  <c r="U566" i="55"/>
  <c r="U550" i="55"/>
  <c r="T550" i="55"/>
  <c r="S550" i="55"/>
  <c r="U534" i="55"/>
  <c r="T534" i="55"/>
  <c r="S534" i="55"/>
  <c r="T518" i="55"/>
  <c r="S518" i="55"/>
  <c r="U518" i="55"/>
  <c r="T502" i="55"/>
  <c r="S502" i="55"/>
  <c r="U502" i="55"/>
  <c r="U486" i="55"/>
  <c r="T486" i="55"/>
  <c r="S486" i="55"/>
  <c r="U470" i="55"/>
  <c r="T470" i="55"/>
  <c r="S470" i="55"/>
  <c r="T454" i="55"/>
  <c r="S454" i="55"/>
  <c r="U454" i="55"/>
  <c r="S438" i="55"/>
  <c r="U438" i="55"/>
  <c r="T438" i="55"/>
  <c r="U422" i="55"/>
  <c r="S422" i="55"/>
  <c r="T422" i="55"/>
  <c r="U406" i="55"/>
  <c r="T406" i="55"/>
  <c r="S406" i="55"/>
  <c r="T390" i="55"/>
  <c r="S390" i="55"/>
  <c r="U390" i="55"/>
  <c r="S374" i="55"/>
  <c r="U374" i="55"/>
  <c r="T374" i="55"/>
  <c r="U358" i="55"/>
  <c r="S358" i="55"/>
  <c r="T358" i="55"/>
  <c r="U342" i="55"/>
  <c r="T342" i="55"/>
  <c r="S342" i="55"/>
  <c r="T326" i="55"/>
  <c r="S326" i="55"/>
  <c r="U326" i="55"/>
  <c r="S310" i="55"/>
  <c r="U310" i="55"/>
  <c r="T310" i="55"/>
  <c r="U294" i="55"/>
  <c r="S294" i="55"/>
  <c r="T294" i="55"/>
  <c r="U278" i="55"/>
  <c r="T278" i="55"/>
  <c r="S278" i="55"/>
  <c r="T262" i="55"/>
  <c r="S262" i="55"/>
  <c r="U262" i="55"/>
  <c r="S246" i="55"/>
  <c r="U246" i="55"/>
  <c r="T246" i="55"/>
  <c r="U230" i="55"/>
  <c r="S230" i="55"/>
  <c r="T230" i="55"/>
  <c r="U214" i="55"/>
  <c r="T214" i="55"/>
  <c r="S214" i="55"/>
  <c r="T198" i="55"/>
  <c r="S198" i="55"/>
  <c r="U198" i="55"/>
  <c r="S182" i="55"/>
  <c r="U182" i="55"/>
  <c r="T182" i="55"/>
  <c r="S166" i="55"/>
  <c r="U166" i="55"/>
  <c r="T166" i="55"/>
  <c r="U150" i="55"/>
  <c r="T150" i="55"/>
  <c r="S150" i="55"/>
  <c r="T134" i="55"/>
  <c r="S134" i="55"/>
  <c r="U134" i="55"/>
  <c r="U118" i="55"/>
  <c r="S118" i="55"/>
  <c r="T118" i="55"/>
  <c r="S102" i="55"/>
  <c r="U102" i="55"/>
  <c r="T102" i="55"/>
  <c r="U86" i="55"/>
  <c r="T86" i="55"/>
  <c r="S86" i="55"/>
  <c r="T70" i="55"/>
  <c r="S70" i="55"/>
  <c r="U70" i="55"/>
  <c r="U54" i="55"/>
  <c r="S54" i="55"/>
  <c r="T54" i="55"/>
  <c r="S38" i="55"/>
  <c r="U38" i="55"/>
  <c r="T38" i="55"/>
  <c r="U22" i="55"/>
  <c r="T22" i="55"/>
  <c r="S22" i="55"/>
  <c r="T6" i="55"/>
  <c r="S6" i="55"/>
  <c r="V6" i="55" s="1"/>
  <c r="U6" i="55"/>
  <c r="U188" i="28"/>
  <c r="S188" i="28"/>
  <c r="T188" i="28"/>
  <c r="U172" i="28"/>
  <c r="S172" i="28"/>
  <c r="T172" i="28"/>
  <c r="U156" i="28"/>
  <c r="S156" i="28"/>
  <c r="T156" i="28"/>
  <c r="U140" i="28"/>
  <c r="S140" i="28"/>
  <c r="T140" i="28"/>
  <c r="U124" i="28"/>
  <c r="S124" i="28"/>
  <c r="T124" i="28"/>
  <c r="U108" i="28"/>
  <c r="S108" i="28"/>
  <c r="T108" i="28"/>
  <c r="U92" i="28"/>
  <c r="S92" i="28"/>
  <c r="T92" i="28"/>
  <c r="U76" i="28"/>
  <c r="S76" i="28"/>
  <c r="T76" i="28"/>
  <c r="U60" i="28"/>
  <c r="S60" i="28"/>
  <c r="T60" i="28"/>
  <c r="U44" i="28"/>
  <c r="S44" i="28"/>
  <c r="T44" i="28"/>
  <c r="U28" i="28"/>
  <c r="S28" i="28"/>
  <c r="T28" i="28"/>
  <c r="U12" i="28"/>
  <c r="S12" i="28"/>
  <c r="T12" i="28"/>
  <c r="U601" i="55"/>
  <c r="T601" i="55"/>
  <c r="S601" i="55"/>
  <c r="U585" i="55"/>
  <c r="T585" i="55"/>
  <c r="S585" i="55"/>
  <c r="U569" i="55"/>
  <c r="T569" i="55"/>
  <c r="S569" i="55"/>
  <c r="U553" i="55"/>
  <c r="T553" i="55"/>
  <c r="S553" i="55"/>
  <c r="U537" i="55"/>
  <c r="T537" i="55"/>
  <c r="S537" i="55"/>
  <c r="U521" i="55"/>
  <c r="T521" i="55"/>
  <c r="S521" i="55"/>
  <c r="U505" i="55"/>
  <c r="T505" i="55"/>
  <c r="S505" i="55"/>
  <c r="U489" i="55"/>
  <c r="T489" i="55"/>
  <c r="S489" i="55"/>
  <c r="U473" i="55"/>
  <c r="T473" i="55"/>
  <c r="S473" i="55"/>
  <c r="S457" i="55"/>
  <c r="U457" i="55"/>
  <c r="T457" i="55"/>
  <c r="S441" i="55"/>
  <c r="U441" i="55"/>
  <c r="T441" i="55"/>
  <c r="S425" i="55"/>
  <c r="U425" i="55"/>
  <c r="T425" i="55"/>
  <c r="S409" i="55"/>
  <c r="U409" i="55"/>
  <c r="T409" i="55"/>
  <c r="S393" i="55"/>
  <c r="U393" i="55"/>
  <c r="T393" i="55"/>
  <c r="S377" i="55"/>
  <c r="U377" i="55"/>
  <c r="T377" i="55"/>
  <c r="S361" i="55"/>
  <c r="U361" i="55"/>
  <c r="T361" i="55"/>
  <c r="S345" i="55"/>
  <c r="U345" i="55"/>
  <c r="T345" i="55"/>
  <c r="S329" i="55"/>
  <c r="U329" i="55"/>
  <c r="T329" i="55"/>
  <c r="S313" i="55"/>
  <c r="U313" i="55"/>
  <c r="T313" i="55"/>
  <c r="S297" i="55"/>
  <c r="U297" i="55"/>
  <c r="T297" i="55"/>
  <c r="S281" i="55"/>
  <c r="U281" i="55"/>
  <c r="T281" i="55"/>
  <c r="S265" i="55"/>
  <c r="U265" i="55"/>
  <c r="T265" i="55"/>
  <c r="S249" i="55"/>
  <c r="U249" i="55"/>
  <c r="T249" i="55"/>
  <c r="S233" i="55"/>
  <c r="U233" i="55"/>
  <c r="T233" i="55"/>
  <c r="S217" i="55"/>
  <c r="U217" i="55"/>
  <c r="T217" i="55"/>
  <c r="S201" i="55"/>
  <c r="U201" i="55"/>
  <c r="T201" i="55"/>
  <c r="S185" i="55"/>
  <c r="U185" i="55"/>
  <c r="T185" i="55"/>
  <c r="S169" i="55"/>
  <c r="U169" i="55"/>
  <c r="T169" i="55"/>
  <c r="S153" i="55"/>
  <c r="T153" i="55"/>
  <c r="U153" i="55"/>
  <c r="S137" i="55"/>
  <c r="U137" i="55"/>
  <c r="T137" i="55"/>
  <c r="S121" i="55"/>
  <c r="T121" i="55"/>
  <c r="U121" i="55"/>
  <c r="S105" i="55"/>
  <c r="U105" i="55"/>
  <c r="T105" i="55"/>
  <c r="S89" i="55"/>
  <c r="T89" i="55"/>
  <c r="U89" i="55"/>
  <c r="S73" i="55"/>
  <c r="U73" i="55"/>
  <c r="T73" i="55"/>
  <c r="S57" i="55"/>
  <c r="T57" i="55"/>
  <c r="U57" i="55"/>
  <c r="S41" i="55"/>
  <c r="U41" i="55"/>
  <c r="T41" i="55"/>
  <c r="S25" i="55"/>
  <c r="T25" i="55"/>
  <c r="U25" i="55"/>
  <c r="S9" i="55"/>
  <c r="U9" i="55"/>
  <c r="T9" i="55"/>
  <c r="T115" i="28"/>
  <c r="U115" i="28"/>
  <c r="S115" i="28"/>
  <c r="T99" i="28"/>
  <c r="U99" i="28"/>
  <c r="S99" i="28"/>
  <c r="T83" i="28"/>
  <c r="U83" i="28"/>
  <c r="S83" i="28"/>
  <c r="T67" i="28"/>
  <c r="U67" i="28"/>
  <c r="S67" i="28"/>
  <c r="T51" i="28"/>
  <c r="U51" i="28"/>
  <c r="S51" i="28"/>
  <c r="T35" i="28"/>
  <c r="U35" i="28"/>
  <c r="S35" i="28"/>
  <c r="T19" i="28"/>
  <c r="U19" i="28"/>
  <c r="S19" i="28"/>
  <c r="U604" i="55"/>
  <c r="T604" i="55"/>
  <c r="S604" i="55"/>
  <c r="U588" i="55"/>
  <c r="T588" i="55"/>
  <c r="S588" i="55"/>
  <c r="U572" i="55"/>
  <c r="T572" i="55"/>
  <c r="S572" i="55"/>
  <c r="U556" i="55"/>
  <c r="T556" i="55"/>
  <c r="S556" i="55"/>
  <c r="U540" i="55"/>
  <c r="T540" i="55"/>
  <c r="S540" i="55"/>
  <c r="U524" i="55"/>
  <c r="T524" i="55"/>
  <c r="S524" i="55"/>
  <c r="U508" i="55"/>
  <c r="T508" i="55"/>
  <c r="S508" i="55"/>
  <c r="U492" i="55"/>
  <c r="T492" i="55"/>
  <c r="S492" i="55"/>
  <c r="U476" i="55"/>
  <c r="T476" i="55"/>
  <c r="S476" i="55"/>
  <c r="U460" i="55"/>
  <c r="T460" i="55"/>
  <c r="S460" i="55"/>
  <c r="U444" i="55"/>
  <c r="T444" i="55"/>
  <c r="S444" i="55"/>
  <c r="U428" i="55"/>
  <c r="T428" i="55"/>
  <c r="S428" i="55"/>
  <c r="U412" i="55"/>
  <c r="T412" i="55"/>
  <c r="S412" i="55"/>
  <c r="U396" i="55"/>
  <c r="T396" i="55"/>
  <c r="S396" i="55"/>
  <c r="U380" i="55"/>
  <c r="T380" i="55"/>
  <c r="S380" i="55"/>
  <c r="U364" i="55"/>
  <c r="T364" i="55"/>
  <c r="S364" i="55"/>
  <c r="U348" i="55"/>
  <c r="T348" i="55"/>
  <c r="S348" i="55"/>
  <c r="U332" i="55"/>
  <c r="T332" i="55"/>
  <c r="S332" i="55"/>
  <c r="U316" i="55"/>
  <c r="T316" i="55"/>
  <c r="S316" i="55"/>
  <c r="U300" i="55"/>
  <c r="T300" i="55"/>
  <c r="S300" i="55"/>
  <c r="U284" i="55"/>
  <c r="T284" i="55"/>
  <c r="S284" i="55"/>
  <c r="U268" i="55"/>
  <c r="T268" i="55"/>
  <c r="S268" i="55"/>
  <c r="U252" i="55"/>
  <c r="T252" i="55"/>
  <c r="S252" i="55"/>
  <c r="U236" i="55"/>
  <c r="T236" i="55"/>
  <c r="S236" i="55"/>
  <c r="U220" i="55"/>
  <c r="T220" i="55"/>
  <c r="S220" i="55"/>
  <c r="U204" i="55"/>
  <c r="T204" i="55"/>
  <c r="S204" i="55"/>
  <c r="U188" i="55"/>
  <c r="T188" i="55"/>
  <c r="S188" i="55"/>
  <c r="U172" i="55"/>
  <c r="T172" i="55"/>
  <c r="S172" i="55"/>
  <c r="T156" i="55"/>
  <c r="U156" i="55"/>
  <c r="S156" i="55"/>
  <c r="U140" i="55"/>
  <c r="T140" i="55"/>
  <c r="S140" i="55"/>
  <c r="U124" i="55"/>
  <c r="T124" i="55"/>
  <c r="S124" i="55"/>
  <c r="U108" i="55"/>
  <c r="T108" i="55"/>
  <c r="S108" i="55"/>
  <c r="T92" i="55"/>
  <c r="U92" i="55"/>
  <c r="S92" i="55"/>
  <c r="U76" i="55"/>
  <c r="T76" i="55"/>
  <c r="S76" i="55"/>
  <c r="U60" i="55"/>
  <c r="T60" i="55"/>
  <c r="S60" i="55"/>
  <c r="U44" i="55"/>
  <c r="T44" i="55"/>
  <c r="S44" i="55"/>
  <c r="T28" i="55"/>
  <c r="U28" i="55"/>
  <c r="S28" i="55"/>
  <c r="U12" i="55"/>
  <c r="T12" i="55"/>
  <c r="S12" i="55"/>
  <c r="U588" i="30"/>
  <c r="T588" i="30"/>
  <c r="S588" i="30"/>
  <c r="U572" i="30"/>
  <c r="T572" i="30"/>
  <c r="S572" i="30"/>
  <c r="U556" i="30"/>
  <c r="T556" i="30"/>
  <c r="S556" i="30"/>
  <c r="U540" i="30"/>
  <c r="T540" i="30"/>
  <c r="S540" i="30"/>
  <c r="U524" i="30"/>
  <c r="T524" i="30"/>
  <c r="S524" i="30"/>
  <c r="U508" i="30"/>
  <c r="T508" i="30"/>
  <c r="S508" i="30"/>
  <c r="U492" i="30"/>
  <c r="T492" i="30"/>
  <c r="S492" i="30"/>
  <c r="U476" i="30"/>
  <c r="T476" i="30"/>
  <c r="S476" i="30"/>
  <c r="U460" i="30"/>
  <c r="T460" i="30"/>
  <c r="S460" i="30"/>
  <c r="U444" i="30"/>
  <c r="T444" i="30"/>
  <c r="S444" i="30"/>
  <c r="U428" i="30"/>
  <c r="T428" i="30"/>
  <c r="S428" i="30"/>
  <c r="U412" i="30"/>
  <c r="T412" i="30"/>
  <c r="S412" i="30"/>
  <c r="U396" i="30"/>
  <c r="T396" i="30"/>
  <c r="S396" i="30"/>
  <c r="U380" i="30"/>
  <c r="T380" i="30"/>
  <c r="S380" i="30"/>
  <c r="U364" i="30"/>
  <c r="T364" i="30"/>
  <c r="S364" i="30"/>
  <c r="U348" i="30"/>
  <c r="T348" i="30"/>
  <c r="S348" i="30"/>
  <c r="U332" i="30"/>
  <c r="T332" i="30"/>
  <c r="S332" i="30"/>
  <c r="U316" i="30"/>
  <c r="T316" i="30"/>
  <c r="S316" i="30"/>
  <c r="U300" i="30"/>
  <c r="T300" i="30"/>
  <c r="S300" i="30"/>
  <c r="U284" i="30"/>
  <c r="T284" i="30"/>
  <c r="S284" i="30"/>
  <c r="U268" i="30"/>
  <c r="T268" i="30"/>
  <c r="S268" i="30"/>
  <c r="U252" i="30"/>
  <c r="T252" i="30"/>
  <c r="S252" i="30"/>
  <c r="U236" i="30"/>
  <c r="T236" i="30"/>
  <c r="S236" i="30"/>
  <c r="U220" i="30"/>
  <c r="T220" i="30"/>
  <c r="S220" i="30"/>
  <c r="T204" i="30"/>
  <c r="U204" i="30"/>
  <c r="S204" i="30"/>
  <c r="T188" i="30"/>
  <c r="U188" i="30"/>
  <c r="S188" i="30"/>
  <c r="T172" i="30"/>
  <c r="U172" i="30"/>
  <c r="S172" i="30"/>
  <c r="T156" i="30"/>
  <c r="U156" i="30"/>
  <c r="S156" i="30"/>
  <c r="T140" i="30"/>
  <c r="U140" i="30"/>
  <c r="S140" i="30"/>
  <c r="T124" i="30"/>
  <c r="U124" i="30"/>
  <c r="S124" i="30"/>
  <c r="T108" i="30"/>
  <c r="U108" i="30"/>
  <c r="S108" i="30"/>
  <c r="T92" i="30"/>
  <c r="U92" i="30"/>
  <c r="S92" i="30"/>
  <c r="T76" i="30"/>
  <c r="U76" i="30"/>
  <c r="S76" i="30"/>
  <c r="T60" i="30"/>
  <c r="U60" i="30"/>
  <c r="S60" i="30"/>
  <c r="T44" i="30"/>
  <c r="U44" i="30"/>
  <c r="S44" i="30"/>
  <c r="T28" i="30"/>
  <c r="U28" i="30"/>
  <c r="S28" i="30"/>
  <c r="T12" i="30"/>
  <c r="U12" i="30"/>
  <c r="S12" i="30"/>
  <c r="U587" i="30"/>
  <c r="S587" i="30"/>
  <c r="T587" i="30"/>
  <c r="U571" i="30"/>
  <c r="S571" i="30"/>
  <c r="T571" i="30"/>
  <c r="U555" i="30"/>
  <c r="S555" i="30"/>
  <c r="T555" i="30"/>
  <c r="U539" i="30"/>
  <c r="S539" i="30"/>
  <c r="T539" i="30"/>
  <c r="U523" i="30"/>
  <c r="S523" i="30"/>
  <c r="T523" i="30"/>
  <c r="U507" i="30"/>
  <c r="S507" i="30"/>
  <c r="T507" i="30"/>
  <c r="U491" i="30"/>
  <c r="S491" i="30"/>
  <c r="T491" i="30"/>
  <c r="U475" i="30"/>
  <c r="S475" i="30"/>
  <c r="T475" i="30"/>
  <c r="U459" i="30"/>
  <c r="S459" i="30"/>
  <c r="T459" i="30"/>
  <c r="U443" i="30"/>
  <c r="S443" i="30"/>
  <c r="T443" i="30"/>
  <c r="U427" i="30"/>
  <c r="S427" i="30"/>
  <c r="T427" i="30"/>
  <c r="U411" i="30"/>
  <c r="S411" i="30"/>
  <c r="T411" i="30"/>
  <c r="U395" i="30"/>
  <c r="S395" i="30"/>
  <c r="T395" i="30"/>
  <c r="U379" i="30"/>
  <c r="S379" i="30"/>
  <c r="T379" i="30"/>
  <c r="U363" i="30"/>
  <c r="S363" i="30"/>
  <c r="T363" i="30"/>
  <c r="U347" i="30"/>
  <c r="S347" i="30"/>
  <c r="T347" i="30"/>
  <c r="U331" i="30"/>
  <c r="S331" i="30"/>
  <c r="T331" i="30"/>
  <c r="U315" i="30"/>
  <c r="S315" i="30"/>
  <c r="T315" i="30"/>
  <c r="U299" i="30"/>
  <c r="S299" i="30"/>
  <c r="T299" i="30"/>
  <c r="U283" i="30"/>
  <c r="S283" i="30"/>
  <c r="T283" i="30"/>
  <c r="U267" i="30"/>
  <c r="S267" i="30"/>
  <c r="T267" i="30"/>
  <c r="U251" i="30"/>
  <c r="S251" i="30"/>
  <c r="T251" i="30"/>
  <c r="U235" i="30"/>
  <c r="S235" i="30"/>
  <c r="T235" i="30"/>
  <c r="U219" i="30"/>
  <c r="S219" i="30"/>
  <c r="T219" i="30"/>
  <c r="T203" i="30"/>
  <c r="U203" i="30"/>
  <c r="S203" i="30"/>
  <c r="T187" i="30"/>
  <c r="U187" i="30"/>
  <c r="S187" i="30"/>
  <c r="T171" i="30"/>
  <c r="U171" i="30"/>
  <c r="S171" i="30"/>
  <c r="T155" i="30"/>
  <c r="U155" i="30"/>
  <c r="S155" i="30"/>
  <c r="T139" i="30"/>
  <c r="U139" i="30"/>
  <c r="S139" i="30"/>
  <c r="T123" i="30"/>
  <c r="U123" i="30"/>
  <c r="S123" i="30"/>
  <c r="T107" i="30"/>
  <c r="U107" i="30"/>
  <c r="S107" i="30"/>
  <c r="T91" i="30"/>
  <c r="U91" i="30"/>
  <c r="S91" i="30"/>
  <c r="T75" i="30"/>
  <c r="U75" i="30"/>
  <c r="S75" i="30"/>
  <c r="T59" i="30"/>
  <c r="U59" i="30"/>
  <c r="S59" i="30"/>
  <c r="T43" i="30"/>
  <c r="U43" i="30"/>
  <c r="S43" i="30"/>
  <c r="T27" i="30"/>
  <c r="U27" i="30"/>
  <c r="S27" i="30"/>
  <c r="T11" i="30"/>
  <c r="U11" i="30"/>
  <c r="S11" i="30"/>
  <c r="U586" i="30"/>
  <c r="T586" i="30"/>
  <c r="S586" i="30"/>
  <c r="U570" i="30"/>
  <c r="T570" i="30"/>
  <c r="S570" i="30"/>
  <c r="U554" i="30"/>
  <c r="T554" i="30"/>
  <c r="S554" i="30"/>
  <c r="U538" i="30"/>
  <c r="T538" i="30"/>
  <c r="S538" i="30"/>
  <c r="U522" i="30"/>
  <c r="T522" i="30"/>
  <c r="S522" i="30"/>
  <c r="U506" i="30"/>
  <c r="T506" i="30"/>
  <c r="S506" i="30"/>
  <c r="U490" i="30"/>
  <c r="T490" i="30"/>
  <c r="S490" i="30"/>
  <c r="U474" i="30"/>
  <c r="T474" i="30"/>
  <c r="S474" i="30"/>
  <c r="U458" i="30"/>
  <c r="S458" i="30"/>
  <c r="T458" i="30"/>
  <c r="U442" i="30"/>
  <c r="S442" i="30"/>
  <c r="T442" i="30"/>
  <c r="U426" i="30"/>
  <c r="S426" i="30"/>
  <c r="T426" i="30"/>
  <c r="U410" i="30"/>
  <c r="S410" i="30"/>
  <c r="T410" i="30"/>
  <c r="U394" i="30"/>
  <c r="S394" i="30"/>
  <c r="T394" i="30"/>
  <c r="U378" i="30"/>
  <c r="S378" i="30"/>
  <c r="T378" i="30"/>
  <c r="U362" i="30"/>
  <c r="S362" i="30"/>
  <c r="T362" i="30"/>
  <c r="U346" i="30"/>
  <c r="S346" i="30"/>
  <c r="T346" i="30"/>
  <c r="U330" i="30"/>
  <c r="S330" i="30"/>
  <c r="T330" i="30"/>
  <c r="U314" i="30"/>
  <c r="S314" i="30"/>
  <c r="T314" i="30"/>
  <c r="U298" i="30"/>
  <c r="S298" i="30"/>
  <c r="T298" i="30"/>
  <c r="U282" i="30"/>
  <c r="S282" i="30"/>
  <c r="T282" i="30"/>
  <c r="U266" i="30"/>
  <c r="S266" i="30"/>
  <c r="T266" i="30"/>
  <c r="U250" i="30"/>
  <c r="S250" i="30"/>
  <c r="T250" i="30"/>
  <c r="U234" i="30"/>
  <c r="S234" i="30"/>
  <c r="T234" i="30"/>
  <c r="U218" i="30"/>
  <c r="S218" i="30"/>
  <c r="T218" i="30"/>
  <c r="U202" i="30"/>
  <c r="S202" i="30"/>
  <c r="T202" i="30"/>
  <c r="U186" i="30"/>
  <c r="S186" i="30"/>
  <c r="T186" i="30"/>
  <c r="U170" i="30"/>
  <c r="S170" i="30"/>
  <c r="T170" i="30"/>
  <c r="U154" i="30"/>
  <c r="S154" i="30"/>
  <c r="T154" i="30"/>
  <c r="U138" i="30"/>
  <c r="S138" i="30"/>
  <c r="T138" i="30"/>
  <c r="U122" i="30"/>
  <c r="S122" i="30"/>
  <c r="T122" i="30"/>
  <c r="U106" i="30"/>
  <c r="S106" i="30"/>
  <c r="T106" i="30"/>
  <c r="U90" i="30"/>
  <c r="S90" i="30"/>
  <c r="T90" i="30"/>
  <c r="U74" i="30"/>
  <c r="S74" i="30"/>
  <c r="T74" i="30"/>
  <c r="U58" i="30"/>
  <c r="S58" i="30"/>
  <c r="T58" i="30"/>
  <c r="U42" i="30"/>
  <c r="S42" i="30"/>
  <c r="T42" i="30"/>
  <c r="U26" i="30"/>
  <c r="S26" i="30"/>
  <c r="T26" i="30"/>
  <c r="U10" i="30"/>
  <c r="S10" i="30"/>
  <c r="T10" i="30"/>
  <c r="T585" i="30"/>
  <c r="U585" i="30"/>
  <c r="S585" i="30"/>
  <c r="T569" i="30"/>
  <c r="U569" i="30"/>
  <c r="S569" i="30"/>
  <c r="T553" i="30"/>
  <c r="U553" i="30"/>
  <c r="S553" i="30"/>
  <c r="T537" i="30"/>
  <c r="U537" i="30"/>
  <c r="S537" i="30"/>
  <c r="T521" i="30"/>
  <c r="U521" i="30"/>
  <c r="S521" i="30"/>
  <c r="T505" i="30"/>
  <c r="U505" i="30"/>
  <c r="S505" i="30"/>
  <c r="T489" i="30"/>
  <c r="U489" i="30"/>
  <c r="S489" i="30"/>
  <c r="T473" i="30"/>
  <c r="U473" i="30"/>
  <c r="S473" i="30"/>
  <c r="T457" i="30"/>
  <c r="U457" i="30"/>
  <c r="S457" i="30"/>
  <c r="T441" i="30"/>
  <c r="U441" i="30"/>
  <c r="S441" i="30"/>
  <c r="T425" i="30"/>
  <c r="U425" i="30"/>
  <c r="S425" i="30"/>
  <c r="T409" i="30"/>
  <c r="U409" i="30"/>
  <c r="S409" i="30"/>
  <c r="T393" i="30"/>
  <c r="U393" i="30"/>
  <c r="S393" i="30"/>
  <c r="T377" i="30"/>
  <c r="U377" i="30"/>
  <c r="S377" i="30"/>
  <c r="T361" i="30"/>
  <c r="U361" i="30"/>
  <c r="S361" i="30"/>
  <c r="T345" i="30"/>
  <c r="U345" i="30"/>
  <c r="S345" i="30"/>
  <c r="T329" i="30"/>
  <c r="U329" i="30"/>
  <c r="S329" i="30"/>
  <c r="T313" i="30"/>
  <c r="U313" i="30"/>
  <c r="S313" i="30"/>
  <c r="T297" i="30"/>
  <c r="U297" i="30"/>
  <c r="S297" i="30"/>
  <c r="T281" i="30"/>
  <c r="U281" i="30"/>
  <c r="S281" i="30"/>
  <c r="T265" i="30"/>
  <c r="U265" i="30"/>
  <c r="S265" i="30"/>
  <c r="T249" i="30"/>
  <c r="U249" i="30"/>
  <c r="S249" i="30"/>
  <c r="T233" i="30"/>
  <c r="U233" i="30"/>
  <c r="S233" i="30"/>
  <c r="T217" i="30"/>
  <c r="U217" i="30"/>
  <c r="S217" i="30"/>
  <c r="T201" i="30"/>
  <c r="U201" i="30"/>
  <c r="S201" i="30"/>
  <c r="T185" i="30"/>
  <c r="U185" i="30"/>
  <c r="S185" i="30"/>
  <c r="T169" i="30"/>
  <c r="U169" i="30"/>
  <c r="S169" i="30"/>
  <c r="T153" i="30"/>
  <c r="U153" i="30"/>
  <c r="S153" i="30"/>
  <c r="T137" i="30"/>
  <c r="U137" i="30"/>
  <c r="S137" i="30"/>
  <c r="T121" i="30"/>
  <c r="U121" i="30"/>
  <c r="S121" i="30"/>
  <c r="T105" i="30"/>
  <c r="U105" i="30"/>
  <c r="S105" i="30"/>
  <c r="T89" i="30"/>
  <c r="U89" i="30"/>
  <c r="S89" i="30"/>
  <c r="T73" i="30"/>
  <c r="U73" i="30"/>
  <c r="S73" i="30"/>
  <c r="T57" i="30"/>
  <c r="U57" i="30"/>
  <c r="S57" i="30"/>
  <c r="T41" i="30"/>
  <c r="U41" i="30"/>
  <c r="S41" i="30"/>
  <c r="T25" i="30"/>
  <c r="U25" i="30"/>
  <c r="S25" i="30"/>
  <c r="T9" i="30"/>
  <c r="U9" i="30"/>
  <c r="S9" i="30"/>
  <c r="U593" i="31"/>
  <c r="T593" i="31"/>
  <c r="S593" i="31"/>
  <c r="U577" i="31"/>
  <c r="T577" i="31"/>
  <c r="S577" i="31"/>
  <c r="U561" i="31"/>
  <c r="T561" i="31"/>
  <c r="S561" i="31"/>
  <c r="U545" i="31"/>
  <c r="T545" i="31"/>
  <c r="S545" i="31"/>
  <c r="U529" i="31"/>
  <c r="T529" i="31"/>
  <c r="S529" i="31"/>
  <c r="U513" i="31"/>
  <c r="T513" i="31"/>
  <c r="S513" i="31"/>
  <c r="U497" i="31"/>
  <c r="T497" i="31"/>
  <c r="S497" i="31"/>
  <c r="U481" i="31"/>
  <c r="T481" i="31"/>
  <c r="S481" i="31"/>
  <c r="U465" i="31"/>
  <c r="T465" i="31"/>
  <c r="S465" i="31"/>
  <c r="U449" i="31"/>
  <c r="T449" i="31"/>
  <c r="S449" i="31"/>
  <c r="U433" i="31"/>
  <c r="T433" i="31"/>
  <c r="S433" i="31"/>
  <c r="U417" i="31"/>
  <c r="T417" i="31"/>
  <c r="S417" i="31"/>
  <c r="U401" i="31"/>
  <c r="T401" i="31"/>
  <c r="S401" i="31"/>
  <c r="U385" i="31"/>
  <c r="T385" i="31"/>
  <c r="S385" i="31"/>
  <c r="U369" i="31"/>
  <c r="T369" i="31"/>
  <c r="S369" i="31"/>
  <c r="U353" i="31"/>
  <c r="T353" i="31"/>
  <c r="S353" i="31"/>
  <c r="U337" i="31"/>
  <c r="T337" i="31"/>
  <c r="S337" i="31"/>
  <c r="U321" i="31"/>
  <c r="T321" i="31"/>
  <c r="S321" i="31"/>
  <c r="U305" i="31"/>
  <c r="T305" i="31"/>
  <c r="S305" i="31"/>
  <c r="U289" i="31"/>
  <c r="T289" i="31"/>
  <c r="S289" i="31"/>
  <c r="U273" i="31"/>
  <c r="T273" i="31"/>
  <c r="S273" i="31"/>
  <c r="U257" i="31"/>
  <c r="T257" i="31"/>
  <c r="S257" i="31"/>
  <c r="U241" i="31"/>
  <c r="T241" i="31"/>
  <c r="S241" i="31"/>
  <c r="U225" i="31"/>
  <c r="T225" i="31"/>
  <c r="S225" i="31"/>
  <c r="U209" i="31"/>
  <c r="T209" i="31"/>
  <c r="S209" i="31"/>
  <c r="U193" i="31"/>
  <c r="T193" i="31"/>
  <c r="S193" i="31"/>
  <c r="U177" i="31"/>
  <c r="T177" i="31"/>
  <c r="S177" i="31"/>
  <c r="U161" i="31"/>
  <c r="T161" i="31"/>
  <c r="S161" i="31"/>
  <c r="U145" i="31"/>
  <c r="T145" i="31"/>
  <c r="S145" i="31"/>
  <c r="U129" i="31"/>
  <c r="T129" i="31"/>
  <c r="S129" i="31"/>
  <c r="U113" i="31"/>
  <c r="T113" i="31"/>
  <c r="S113" i="31"/>
  <c r="U97" i="31"/>
  <c r="T97" i="31"/>
  <c r="S97" i="31"/>
  <c r="U81" i="31"/>
  <c r="T81" i="31"/>
  <c r="S81" i="31"/>
  <c r="U65" i="31"/>
  <c r="T65" i="31"/>
  <c r="S65" i="31"/>
  <c r="U49" i="31"/>
  <c r="T49" i="31"/>
  <c r="S49" i="31"/>
  <c r="U33" i="31"/>
  <c r="T33" i="31"/>
  <c r="S33" i="31"/>
  <c r="U17" i="31"/>
  <c r="T17" i="31"/>
  <c r="S17" i="31"/>
  <c r="U600" i="31"/>
  <c r="T600" i="31"/>
  <c r="S600" i="31"/>
  <c r="U584" i="31"/>
  <c r="T584" i="31"/>
  <c r="S584" i="31"/>
  <c r="U568" i="31"/>
  <c r="T568" i="31"/>
  <c r="S568" i="31"/>
  <c r="U552" i="31"/>
  <c r="T552" i="31"/>
  <c r="S552" i="31"/>
  <c r="U536" i="31"/>
  <c r="T536" i="31"/>
  <c r="S536" i="31"/>
  <c r="U520" i="31"/>
  <c r="T520" i="31"/>
  <c r="S520" i="31"/>
  <c r="U504" i="31"/>
  <c r="T504" i="31"/>
  <c r="S504" i="31"/>
  <c r="U488" i="31"/>
  <c r="T488" i="31"/>
  <c r="S488" i="31"/>
  <c r="U472" i="31"/>
  <c r="T472" i="31"/>
  <c r="S472" i="31"/>
  <c r="U456" i="31"/>
  <c r="T456" i="31"/>
  <c r="S456" i="31"/>
  <c r="U440" i="31"/>
  <c r="T440" i="31"/>
  <c r="S440" i="31"/>
  <c r="U424" i="31"/>
  <c r="T424" i="31"/>
  <c r="S424" i="31"/>
  <c r="U408" i="31"/>
  <c r="T408" i="31"/>
  <c r="S408" i="31"/>
  <c r="U392" i="31"/>
  <c r="T392" i="31"/>
  <c r="S392" i="31"/>
  <c r="U376" i="31"/>
  <c r="T376" i="31"/>
  <c r="S376" i="31"/>
  <c r="U360" i="31"/>
  <c r="T360" i="31"/>
  <c r="S360" i="31"/>
  <c r="U344" i="31"/>
  <c r="T344" i="31"/>
  <c r="S344" i="31"/>
  <c r="U328" i="31"/>
  <c r="T328" i="31"/>
  <c r="S328" i="31"/>
  <c r="U312" i="31"/>
  <c r="T312" i="31"/>
  <c r="S312" i="31"/>
  <c r="U296" i="31"/>
  <c r="T296" i="31"/>
  <c r="S296" i="31"/>
  <c r="U280" i="31"/>
  <c r="T280" i="31"/>
  <c r="S280" i="31"/>
  <c r="U264" i="31"/>
  <c r="T264" i="31"/>
  <c r="S264" i="31"/>
  <c r="U248" i="31"/>
  <c r="T248" i="31"/>
  <c r="S248" i="31"/>
  <c r="U232" i="31"/>
  <c r="T232" i="31"/>
  <c r="S232" i="31"/>
  <c r="U216" i="31"/>
  <c r="T216" i="31"/>
  <c r="S216" i="31"/>
  <c r="U200" i="31"/>
  <c r="T200" i="31"/>
  <c r="S200" i="31"/>
  <c r="U184" i="31"/>
  <c r="T184" i="31"/>
  <c r="S184" i="31"/>
  <c r="U168" i="31"/>
  <c r="T168" i="31"/>
  <c r="S168" i="31"/>
  <c r="U152" i="31"/>
  <c r="T152" i="31"/>
  <c r="S152" i="31"/>
  <c r="U136" i="31"/>
  <c r="T136" i="31"/>
  <c r="S136" i="31"/>
  <c r="U120" i="31"/>
  <c r="T120" i="31"/>
  <c r="S120" i="31"/>
  <c r="U104" i="31"/>
  <c r="T104" i="31"/>
  <c r="S104" i="31"/>
  <c r="U88" i="31"/>
  <c r="T88" i="31"/>
  <c r="S88" i="31"/>
  <c r="U72" i="31"/>
  <c r="T72" i="31"/>
  <c r="S72" i="31"/>
  <c r="U56" i="31"/>
  <c r="T56" i="31"/>
  <c r="S56" i="31"/>
  <c r="U40" i="31"/>
  <c r="T40" i="31"/>
  <c r="S40" i="31"/>
  <c r="U24" i="31"/>
  <c r="T24" i="31"/>
  <c r="S24" i="31"/>
  <c r="U8" i="31"/>
  <c r="T8" i="31"/>
  <c r="S8" i="31"/>
  <c r="U591" i="31"/>
  <c r="T591" i="31"/>
  <c r="S591" i="31"/>
  <c r="U575" i="31"/>
  <c r="T575" i="31"/>
  <c r="S575" i="31"/>
  <c r="U559" i="31"/>
  <c r="T559" i="31"/>
  <c r="S559" i="31"/>
  <c r="U543" i="31"/>
  <c r="T543" i="31"/>
  <c r="S543" i="31"/>
  <c r="U527" i="31"/>
  <c r="T527" i="31"/>
  <c r="S527" i="31"/>
  <c r="U511" i="31"/>
  <c r="T511" i="31"/>
  <c r="S511" i="31"/>
  <c r="U495" i="31"/>
  <c r="T495" i="31"/>
  <c r="S495" i="31"/>
  <c r="U479" i="31"/>
  <c r="T479" i="31"/>
  <c r="S479" i="31"/>
  <c r="U463" i="31"/>
  <c r="T463" i="31"/>
  <c r="S463" i="31"/>
  <c r="U447" i="31"/>
  <c r="T447" i="31"/>
  <c r="S447" i="31"/>
  <c r="U431" i="31"/>
  <c r="T431" i="31"/>
  <c r="S431" i="31"/>
  <c r="U415" i="31"/>
  <c r="T415" i="31"/>
  <c r="S415" i="31"/>
  <c r="U399" i="31"/>
  <c r="T399" i="31"/>
  <c r="S399" i="31"/>
  <c r="U383" i="31"/>
  <c r="T383" i="31"/>
  <c r="S383" i="31"/>
  <c r="U367" i="31"/>
  <c r="T367" i="31"/>
  <c r="S367" i="31"/>
  <c r="U351" i="31"/>
  <c r="T351" i="31"/>
  <c r="S351" i="31"/>
  <c r="U335" i="31"/>
  <c r="T335" i="31"/>
  <c r="S335" i="31"/>
  <c r="U319" i="31"/>
  <c r="T319" i="31"/>
  <c r="S319" i="31"/>
  <c r="U303" i="31"/>
  <c r="T303" i="31"/>
  <c r="S303" i="31"/>
  <c r="U287" i="31"/>
  <c r="T287" i="31"/>
  <c r="S287" i="31"/>
  <c r="U271" i="31"/>
  <c r="T271" i="31"/>
  <c r="S271" i="31"/>
  <c r="U255" i="31"/>
  <c r="T255" i="31"/>
  <c r="S255" i="31"/>
  <c r="U239" i="31"/>
  <c r="T239" i="31"/>
  <c r="S239" i="31"/>
  <c r="U223" i="31"/>
  <c r="T223" i="31"/>
  <c r="S223" i="31"/>
  <c r="U207" i="31"/>
  <c r="T207" i="31"/>
  <c r="S207" i="31"/>
  <c r="U191" i="31"/>
  <c r="T191" i="31"/>
  <c r="S191" i="31"/>
  <c r="U175" i="31"/>
  <c r="T175" i="31"/>
  <c r="S175" i="31"/>
  <c r="U159" i="31"/>
  <c r="T159" i="31"/>
  <c r="S159" i="31"/>
  <c r="U143" i="31"/>
  <c r="T143" i="31"/>
  <c r="S143" i="31"/>
  <c r="U127" i="31"/>
  <c r="T127" i="31"/>
  <c r="S127" i="31"/>
  <c r="U111" i="31"/>
  <c r="T111" i="31"/>
  <c r="S111" i="31"/>
  <c r="U95" i="31"/>
  <c r="T95" i="31"/>
  <c r="S95" i="31"/>
  <c r="U79" i="31"/>
  <c r="T79" i="31"/>
  <c r="S79" i="31"/>
  <c r="U63" i="31"/>
  <c r="T63" i="31"/>
  <c r="S63" i="31"/>
  <c r="U47" i="31"/>
  <c r="T47" i="31"/>
  <c r="S47" i="31"/>
  <c r="U31" i="31"/>
  <c r="T31" i="31"/>
  <c r="S31" i="31"/>
  <c r="U15" i="31"/>
  <c r="T15" i="31"/>
  <c r="S15" i="31"/>
  <c r="U598" i="31"/>
  <c r="T598" i="31"/>
  <c r="S598" i="31"/>
  <c r="U582" i="31"/>
  <c r="T582" i="31"/>
  <c r="S582" i="31"/>
  <c r="U566" i="31"/>
  <c r="T566" i="31"/>
  <c r="S566" i="31"/>
  <c r="U550" i="31"/>
  <c r="T550" i="31"/>
  <c r="S550" i="31"/>
  <c r="U534" i="31"/>
  <c r="T534" i="31"/>
  <c r="S534" i="31"/>
  <c r="U518" i="31"/>
  <c r="T518" i="31"/>
  <c r="S518" i="31"/>
  <c r="U502" i="31"/>
  <c r="T502" i="31"/>
  <c r="S502" i="31"/>
  <c r="U486" i="31"/>
  <c r="T486" i="31"/>
  <c r="S486" i="31"/>
  <c r="U470" i="31"/>
  <c r="T470" i="31"/>
  <c r="S470" i="31"/>
  <c r="U454" i="31"/>
  <c r="T454" i="31"/>
  <c r="S454" i="31"/>
  <c r="U438" i="31"/>
  <c r="T438" i="31"/>
  <c r="S438" i="31"/>
  <c r="U422" i="31"/>
  <c r="T422" i="31"/>
  <c r="S422" i="31"/>
  <c r="U406" i="31"/>
  <c r="T406" i="31"/>
  <c r="S406" i="31"/>
  <c r="U390" i="31"/>
  <c r="T390" i="31"/>
  <c r="S390" i="31"/>
  <c r="U374" i="31"/>
  <c r="T374" i="31"/>
  <c r="S374" i="31"/>
  <c r="U358" i="31"/>
  <c r="T358" i="31"/>
  <c r="S358" i="31"/>
  <c r="U342" i="31"/>
  <c r="T342" i="31"/>
  <c r="S342" i="31"/>
  <c r="U326" i="31"/>
  <c r="T326" i="31"/>
  <c r="S326" i="31"/>
  <c r="U310" i="31"/>
  <c r="T310" i="31"/>
  <c r="S310" i="31"/>
  <c r="U294" i="31"/>
  <c r="T294" i="31"/>
  <c r="S294" i="31"/>
  <c r="U278" i="31"/>
  <c r="T278" i="31"/>
  <c r="S278" i="31"/>
  <c r="U262" i="31"/>
  <c r="T262" i="31"/>
  <c r="S262" i="31"/>
  <c r="U246" i="31"/>
  <c r="T246" i="31"/>
  <c r="S246" i="31"/>
  <c r="U230" i="31"/>
  <c r="T230" i="31"/>
  <c r="S230" i="31"/>
  <c r="U214" i="31"/>
  <c r="T214" i="31"/>
  <c r="S214" i="31"/>
  <c r="U198" i="31"/>
  <c r="T198" i="31"/>
  <c r="S198" i="31"/>
  <c r="U182" i="31"/>
  <c r="T182" i="31"/>
  <c r="S182" i="31"/>
  <c r="U166" i="31"/>
  <c r="T166" i="31"/>
  <c r="S166" i="31"/>
  <c r="U150" i="31"/>
  <c r="T150" i="31"/>
  <c r="S150" i="31"/>
  <c r="U134" i="31"/>
  <c r="T134" i="31"/>
  <c r="S134" i="31"/>
  <c r="U118" i="31"/>
  <c r="T118" i="31"/>
  <c r="S118" i="31"/>
  <c r="U102" i="31"/>
  <c r="T102" i="31"/>
  <c r="S102" i="31"/>
  <c r="U86" i="31"/>
  <c r="T86" i="31"/>
  <c r="S86" i="31"/>
  <c r="U70" i="31"/>
  <c r="T70" i="31"/>
  <c r="S70" i="31"/>
  <c r="U54" i="31"/>
  <c r="T54" i="31"/>
  <c r="S54" i="31"/>
  <c r="U38" i="31"/>
  <c r="T38" i="31"/>
  <c r="S38" i="31"/>
  <c r="U22" i="31"/>
  <c r="T22" i="31"/>
  <c r="S22" i="31"/>
  <c r="U6" i="31"/>
  <c r="T6" i="31"/>
  <c r="S6" i="31"/>
  <c r="U590" i="32"/>
  <c r="T590" i="32"/>
  <c r="S590" i="32"/>
  <c r="U574" i="32"/>
  <c r="T574" i="32"/>
  <c r="S574" i="32"/>
  <c r="U558" i="32"/>
  <c r="T558" i="32"/>
  <c r="S558" i="32"/>
  <c r="U542" i="32"/>
  <c r="T542" i="32"/>
  <c r="S542" i="32"/>
  <c r="U526" i="32"/>
  <c r="T526" i="32"/>
  <c r="S526" i="32"/>
  <c r="U510" i="32"/>
  <c r="T510" i="32"/>
  <c r="S510" i="32"/>
  <c r="U494" i="32"/>
  <c r="T494" i="32"/>
  <c r="S494" i="32"/>
  <c r="U478" i="32"/>
  <c r="S478" i="32"/>
  <c r="T478" i="32"/>
  <c r="U462" i="32"/>
  <c r="T462" i="32"/>
  <c r="S462" i="32"/>
  <c r="U446" i="32"/>
  <c r="T446" i="32"/>
  <c r="S446" i="32"/>
  <c r="U430" i="32"/>
  <c r="T430" i="32"/>
  <c r="S430" i="32"/>
  <c r="U414" i="32"/>
  <c r="T414" i="32"/>
  <c r="S414" i="32"/>
  <c r="U398" i="32"/>
  <c r="T398" i="32"/>
  <c r="S398" i="32"/>
  <c r="U382" i="32"/>
  <c r="T382" i="32"/>
  <c r="S382" i="32"/>
  <c r="U366" i="32"/>
  <c r="T366" i="32"/>
  <c r="S366" i="32"/>
  <c r="U350" i="32"/>
  <c r="T350" i="32"/>
  <c r="S350" i="32"/>
  <c r="U334" i="32"/>
  <c r="T334" i="32"/>
  <c r="S334" i="32"/>
  <c r="U318" i="32"/>
  <c r="T318" i="32"/>
  <c r="S318" i="32"/>
  <c r="U301" i="32"/>
  <c r="T301" i="32"/>
  <c r="S301" i="32"/>
  <c r="U593" i="32"/>
  <c r="T593" i="32"/>
  <c r="S593" i="32"/>
  <c r="U577" i="32"/>
  <c r="T577" i="32"/>
  <c r="S577" i="32"/>
  <c r="U561" i="32"/>
  <c r="T561" i="32"/>
  <c r="S561" i="32"/>
  <c r="U545" i="32"/>
  <c r="T545" i="32"/>
  <c r="S545" i="32"/>
  <c r="U529" i="32"/>
  <c r="T529" i="32"/>
  <c r="S529" i="32"/>
  <c r="U513" i="32"/>
  <c r="T513" i="32"/>
  <c r="S513" i="32"/>
  <c r="U497" i="32"/>
  <c r="T497" i="32"/>
  <c r="S497" i="32"/>
  <c r="U481" i="32"/>
  <c r="S481" i="32"/>
  <c r="T481" i="32"/>
  <c r="U465" i="32"/>
  <c r="S465" i="32"/>
  <c r="T465" i="32"/>
  <c r="U449" i="32"/>
  <c r="T449" i="32"/>
  <c r="S449" i="32"/>
  <c r="U433" i="32"/>
  <c r="T433" i="32"/>
  <c r="S433" i="32"/>
  <c r="U417" i="32"/>
  <c r="T417" i="32"/>
  <c r="S417" i="32"/>
  <c r="U401" i="32"/>
  <c r="T401" i="32"/>
  <c r="S401" i="32"/>
  <c r="U385" i="32"/>
  <c r="T385" i="32"/>
  <c r="S385" i="32"/>
  <c r="U369" i="32"/>
  <c r="T369" i="32"/>
  <c r="S369" i="32"/>
  <c r="U353" i="32"/>
  <c r="T353" i="32"/>
  <c r="S353" i="32"/>
  <c r="U337" i="32"/>
  <c r="T337" i="32"/>
  <c r="S337" i="32"/>
  <c r="U321" i="32"/>
  <c r="T321" i="32"/>
  <c r="S321" i="32"/>
  <c r="U305" i="32"/>
  <c r="T305" i="32"/>
  <c r="S305" i="32"/>
  <c r="U596" i="32"/>
  <c r="T596" i="32"/>
  <c r="S596" i="32"/>
  <c r="U580" i="32"/>
  <c r="T580" i="32"/>
  <c r="S580" i="32"/>
  <c r="U564" i="32"/>
  <c r="T564" i="32"/>
  <c r="S564" i="32"/>
  <c r="U548" i="32"/>
  <c r="T548" i="32"/>
  <c r="S548" i="32"/>
  <c r="U532" i="32"/>
  <c r="T532" i="32"/>
  <c r="S532" i="32"/>
  <c r="U516" i="32"/>
  <c r="T516" i="32"/>
  <c r="S516" i="32"/>
  <c r="U500" i="32"/>
  <c r="T500" i="32"/>
  <c r="S500" i="32"/>
  <c r="U484" i="32"/>
  <c r="T484" i="32"/>
  <c r="S484" i="32"/>
  <c r="U468" i="32"/>
  <c r="T468" i="32"/>
  <c r="S468" i="32"/>
  <c r="U452" i="32"/>
  <c r="T452" i="32"/>
  <c r="S452" i="32"/>
  <c r="U436" i="32"/>
  <c r="T436" i="32"/>
  <c r="S436" i="32"/>
  <c r="U420" i="32"/>
  <c r="T420" i="32"/>
  <c r="S420" i="32"/>
  <c r="U404" i="32"/>
  <c r="T404" i="32"/>
  <c r="S404" i="32"/>
  <c r="U388" i="32"/>
  <c r="T388" i="32"/>
  <c r="S388" i="32"/>
  <c r="U372" i="32"/>
  <c r="T372" i="32"/>
  <c r="S372" i="32"/>
  <c r="U356" i="32"/>
  <c r="T356" i="32"/>
  <c r="S356" i="32"/>
  <c r="U340" i="32"/>
  <c r="T340" i="32"/>
  <c r="S340" i="32"/>
  <c r="U324" i="32"/>
  <c r="T324" i="32"/>
  <c r="S324" i="32"/>
  <c r="U308" i="32"/>
  <c r="T308" i="32"/>
  <c r="S308" i="32"/>
  <c r="U599" i="32"/>
  <c r="T599" i="32"/>
  <c r="S599" i="32"/>
  <c r="U583" i="32"/>
  <c r="T583" i="32"/>
  <c r="S583" i="32"/>
  <c r="U567" i="32"/>
  <c r="T567" i="32"/>
  <c r="S567" i="32"/>
  <c r="U551" i="32"/>
  <c r="T551" i="32"/>
  <c r="S551" i="32"/>
  <c r="U535" i="32"/>
  <c r="T535" i="32"/>
  <c r="S535" i="32"/>
  <c r="U519" i="32"/>
  <c r="T519" i="32"/>
  <c r="S519" i="32"/>
  <c r="U503" i="32"/>
  <c r="T503" i="32"/>
  <c r="S503" i="32"/>
  <c r="U487" i="32"/>
  <c r="T487" i="32"/>
  <c r="S487" i="32"/>
  <c r="U471" i="32"/>
  <c r="T471" i="32"/>
  <c r="S471" i="32"/>
  <c r="U455" i="32"/>
  <c r="T455" i="32"/>
  <c r="S455" i="32"/>
  <c r="U439" i="32"/>
  <c r="T439" i="32"/>
  <c r="S439" i="32"/>
  <c r="U423" i="32"/>
  <c r="T423" i="32"/>
  <c r="S423" i="32"/>
  <c r="U407" i="32"/>
  <c r="T407" i="32"/>
  <c r="S407" i="32"/>
  <c r="U391" i="32"/>
  <c r="T391" i="32"/>
  <c r="S391" i="32"/>
  <c r="U375" i="32"/>
  <c r="T375" i="32"/>
  <c r="S375" i="32"/>
  <c r="U359" i="32"/>
  <c r="T359" i="32"/>
  <c r="S359" i="32"/>
  <c r="U343" i="32"/>
  <c r="T343" i="32"/>
  <c r="S343" i="32"/>
  <c r="U327" i="32"/>
  <c r="T327" i="32"/>
  <c r="S327" i="32"/>
  <c r="U311" i="32"/>
  <c r="T311" i="32"/>
  <c r="S311" i="32"/>
  <c r="U295" i="32"/>
  <c r="T295" i="32"/>
  <c r="S295" i="32"/>
  <c r="U279" i="32"/>
  <c r="T279" i="32"/>
  <c r="S279" i="32"/>
  <c r="U263" i="32"/>
  <c r="T263" i="32"/>
  <c r="S263" i="32"/>
  <c r="U247" i="32"/>
  <c r="T247" i="32"/>
  <c r="S247" i="32"/>
  <c r="U231" i="32"/>
  <c r="T231" i="32"/>
  <c r="S231" i="32"/>
  <c r="U215" i="32"/>
  <c r="T215" i="32"/>
  <c r="S215" i="32"/>
  <c r="U199" i="32"/>
  <c r="T199" i="32"/>
  <c r="S199" i="32"/>
  <c r="U183" i="32"/>
  <c r="T183" i="32"/>
  <c r="S183" i="32"/>
  <c r="U167" i="32"/>
  <c r="T167" i="32"/>
  <c r="S167" i="32"/>
  <c r="U151" i="32"/>
  <c r="T151" i="32"/>
  <c r="S151" i="32"/>
  <c r="U135" i="32"/>
  <c r="T135" i="32"/>
  <c r="S135" i="32"/>
  <c r="U119" i="32"/>
  <c r="T119" i="32"/>
  <c r="S119" i="32"/>
  <c r="U103" i="32"/>
  <c r="T103" i="32"/>
  <c r="S103" i="32"/>
  <c r="U87" i="32"/>
  <c r="T87" i="32"/>
  <c r="S87" i="32"/>
  <c r="U71" i="32"/>
  <c r="T71" i="32"/>
  <c r="S71" i="32"/>
  <c r="U55" i="32"/>
  <c r="T55" i="32"/>
  <c r="S55" i="32"/>
  <c r="U39" i="32"/>
  <c r="T39" i="32"/>
  <c r="S39" i="32"/>
  <c r="U23" i="32"/>
  <c r="T23" i="32"/>
  <c r="S23" i="32"/>
  <c r="U7" i="32"/>
  <c r="T7" i="32"/>
  <c r="S7" i="32"/>
  <c r="U278" i="32"/>
  <c r="T278" i="32"/>
  <c r="S278" i="32"/>
  <c r="U262" i="32"/>
  <c r="T262" i="32"/>
  <c r="S262" i="32"/>
  <c r="U246" i="32"/>
  <c r="T246" i="32"/>
  <c r="S246" i="32"/>
  <c r="U230" i="32"/>
  <c r="T230" i="32"/>
  <c r="S230" i="32"/>
  <c r="U214" i="32"/>
  <c r="T214" i="32"/>
  <c r="S214" i="32"/>
  <c r="U198" i="32"/>
  <c r="T198" i="32"/>
  <c r="S198" i="32"/>
  <c r="U182" i="32"/>
  <c r="T182" i="32"/>
  <c r="S182" i="32"/>
  <c r="U166" i="32"/>
  <c r="T166" i="32"/>
  <c r="S166" i="32"/>
  <c r="U150" i="32"/>
  <c r="T150" i="32"/>
  <c r="S150" i="32"/>
  <c r="U134" i="32"/>
  <c r="T134" i="32"/>
  <c r="S134" i="32"/>
  <c r="U118" i="32"/>
  <c r="T118" i="32"/>
  <c r="S118" i="32"/>
  <c r="U102" i="32"/>
  <c r="T102" i="32"/>
  <c r="S102" i="32"/>
  <c r="U86" i="32"/>
  <c r="T86" i="32"/>
  <c r="S86" i="32"/>
  <c r="U70" i="32"/>
  <c r="T70" i="32"/>
  <c r="S70" i="32"/>
  <c r="U54" i="32"/>
  <c r="T54" i="32"/>
  <c r="S54" i="32"/>
  <c r="U38" i="32"/>
  <c r="T38" i="32"/>
  <c r="S38" i="32"/>
  <c r="U22" i="32"/>
  <c r="T22" i="32"/>
  <c r="S22" i="32"/>
  <c r="U6" i="32"/>
  <c r="T6" i="32"/>
  <c r="S6" i="32"/>
  <c r="U285" i="32"/>
  <c r="T285" i="32"/>
  <c r="S285" i="32"/>
  <c r="U269" i="32"/>
  <c r="T269" i="32"/>
  <c r="S269" i="32"/>
  <c r="U253" i="32"/>
  <c r="T253" i="32"/>
  <c r="S253" i="32"/>
  <c r="U237" i="32"/>
  <c r="T237" i="32"/>
  <c r="S237" i="32"/>
  <c r="U221" i="32"/>
  <c r="T221" i="32"/>
  <c r="S221" i="32"/>
  <c r="U205" i="32"/>
  <c r="T205" i="32"/>
  <c r="S205" i="32"/>
  <c r="U189" i="32"/>
  <c r="T189" i="32"/>
  <c r="S189" i="32"/>
  <c r="U173" i="32"/>
  <c r="T173" i="32"/>
  <c r="S173" i="32"/>
  <c r="U157" i="32"/>
  <c r="T157" i="32"/>
  <c r="S157" i="32"/>
  <c r="U141" i="32"/>
  <c r="T141" i="32"/>
  <c r="S141" i="32"/>
  <c r="U125" i="32"/>
  <c r="T125" i="32"/>
  <c r="S125" i="32"/>
  <c r="U109" i="32"/>
  <c r="T109" i="32"/>
  <c r="S109" i="32"/>
  <c r="U93" i="32"/>
  <c r="T93" i="32"/>
  <c r="S93" i="32"/>
  <c r="U77" i="32"/>
  <c r="T77" i="32"/>
  <c r="S77" i="32"/>
  <c r="U61" i="32"/>
  <c r="T61" i="32"/>
  <c r="S61" i="32"/>
  <c r="U45" i="32"/>
  <c r="T45" i="32"/>
  <c r="S45" i="32"/>
  <c r="U29" i="32"/>
  <c r="T29" i="32"/>
  <c r="S29" i="32"/>
  <c r="U13" i="32"/>
  <c r="T13" i="32"/>
  <c r="S13" i="32"/>
  <c r="U300" i="32"/>
  <c r="T300" i="32"/>
  <c r="S300" i="32"/>
  <c r="U284" i="32"/>
  <c r="T284" i="32"/>
  <c r="S284" i="32"/>
  <c r="U268" i="32"/>
  <c r="T268" i="32"/>
  <c r="S268" i="32"/>
  <c r="U252" i="32"/>
  <c r="T252" i="32"/>
  <c r="S252" i="32"/>
  <c r="U236" i="32"/>
  <c r="T236" i="32"/>
  <c r="S236" i="32"/>
  <c r="U220" i="32"/>
  <c r="T220" i="32"/>
  <c r="S220" i="32"/>
  <c r="U204" i="32"/>
  <c r="T204" i="32"/>
  <c r="S204" i="32"/>
  <c r="U188" i="32"/>
  <c r="T188" i="32"/>
  <c r="S188" i="32"/>
  <c r="U172" i="32"/>
  <c r="T172" i="32"/>
  <c r="S172" i="32"/>
  <c r="U156" i="32"/>
  <c r="T156" i="32"/>
  <c r="S156" i="32"/>
  <c r="U140" i="32"/>
  <c r="T140" i="32"/>
  <c r="S140" i="32"/>
  <c r="U124" i="32"/>
  <c r="T124" i="32"/>
  <c r="S124" i="32"/>
  <c r="U108" i="32"/>
  <c r="T108" i="32"/>
  <c r="S108" i="32"/>
  <c r="U92" i="32"/>
  <c r="T92" i="32"/>
  <c r="S92" i="32"/>
  <c r="U76" i="32"/>
  <c r="T76" i="32"/>
  <c r="S76" i="32"/>
  <c r="U60" i="32"/>
  <c r="T60" i="32"/>
  <c r="S60" i="32"/>
  <c r="U44" i="32"/>
  <c r="T44" i="32"/>
  <c r="S44" i="32"/>
  <c r="U28" i="32"/>
  <c r="T28" i="32"/>
  <c r="S28" i="32"/>
  <c r="U12" i="32"/>
  <c r="T12" i="32"/>
  <c r="S12" i="32"/>
  <c r="U594" i="33"/>
  <c r="T594" i="33"/>
  <c r="S594" i="33"/>
  <c r="U578" i="33"/>
  <c r="T578" i="33"/>
  <c r="S578" i="33"/>
  <c r="U562" i="33"/>
  <c r="T562" i="33"/>
  <c r="S562" i="33"/>
  <c r="U546" i="33"/>
  <c r="T546" i="33"/>
  <c r="S546" i="33"/>
  <c r="U514" i="33"/>
  <c r="T514" i="33"/>
  <c r="S514" i="33"/>
  <c r="U450" i="33"/>
  <c r="T450" i="33"/>
  <c r="S450" i="33"/>
  <c r="U386" i="33"/>
  <c r="T386" i="33"/>
  <c r="S386" i="33"/>
  <c r="U593" i="33"/>
  <c r="S593" i="33"/>
  <c r="T593" i="33"/>
  <c r="U577" i="33"/>
  <c r="S577" i="33"/>
  <c r="T577" i="33"/>
  <c r="U561" i="33"/>
  <c r="S561" i="33"/>
  <c r="T561" i="33"/>
  <c r="T544" i="33"/>
  <c r="U544" i="33"/>
  <c r="S544" i="33"/>
  <c r="U510" i="33"/>
  <c r="S510" i="33"/>
  <c r="T510" i="33"/>
  <c r="U446" i="33"/>
  <c r="S446" i="33"/>
  <c r="T446" i="33"/>
  <c r="U382" i="33"/>
  <c r="S382" i="33"/>
  <c r="T382" i="33"/>
  <c r="T592" i="33"/>
  <c r="U592" i="33"/>
  <c r="S592" i="33"/>
  <c r="T576" i="33"/>
  <c r="U576" i="33"/>
  <c r="S576" i="33"/>
  <c r="T560" i="33"/>
  <c r="U560" i="33"/>
  <c r="S560" i="33"/>
  <c r="U542" i="33"/>
  <c r="S542" i="33"/>
  <c r="T542" i="33"/>
  <c r="U506" i="33"/>
  <c r="T506" i="33"/>
  <c r="S506" i="33"/>
  <c r="U442" i="33"/>
  <c r="T442" i="33"/>
  <c r="S442" i="33"/>
  <c r="U378" i="33"/>
  <c r="T378" i="33"/>
  <c r="S378" i="33"/>
  <c r="T591" i="33"/>
  <c r="U591" i="33"/>
  <c r="S591" i="33"/>
  <c r="T575" i="33"/>
  <c r="U575" i="33"/>
  <c r="S575" i="33"/>
  <c r="T559" i="33"/>
  <c r="U559" i="33"/>
  <c r="S559" i="33"/>
  <c r="T540" i="33"/>
  <c r="U540" i="33"/>
  <c r="S540" i="33"/>
  <c r="U502" i="33"/>
  <c r="S502" i="33"/>
  <c r="T502" i="33"/>
  <c r="U438" i="33"/>
  <c r="S438" i="33"/>
  <c r="T438" i="33"/>
  <c r="U374" i="33"/>
  <c r="S374" i="33"/>
  <c r="T374" i="33"/>
  <c r="U358" i="33"/>
  <c r="S358" i="33"/>
  <c r="T358" i="33"/>
  <c r="U342" i="33"/>
  <c r="S342" i="33"/>
  <c r="T342" i="33"/>
  <c r="U326" i="33"/>
  <c r="S326" i="33"/>
  <c r="T326" i="33"/>
  <c r="U310" i="33"/>
  <c r="S310" i="33"/>
  <c r="T310" i="33"/>
  <c r="U294" i="33"/>
  <c r="S294" i="33"/>
  <c r="T294" i="33"/>
  <c r="U278" i="33"/>
  <c r="S278" i="33"/>
  <c r="T278" i="33"/>
  <c r="U262" i="33"/>
  <c r="S262" i="33"/>
  <c r="T262" i="33"/>
  <c r="U246" i="33"/>
  <c r="S246" i="33"/>
  <c r="T246" i="33"/>
  <c r="U230" i="33"/>
  <c r="S230" i="33"/>
  <c r="T230" i="33"/>
  <c r="U214" i="33"/>
  <c r="S214" i="33"/>
  <c r="T214" i="33"/>
  <c r="U198" i="33"/>
  <c r="S198" i="33"/>
  <c r="T198" i="33"/>
  <c r="U182" i="33"/>
  <c r="S182" i="33"/>
  <c r="T182" i="33"/>
  <c r="U166" i="33"/>
  <c r="S166" i="33"/>
  <c r="T166" i="33"/>
  <c r="U150" i="33"/>
  <c r="S150" i="33"/>
  <c r="T150" i="33"/>
  <c r="U134" i="33"/>
  <c r="S134" i="33"/>
  <c r="T134" i="33"/>
  <c r="U118" i="33"/>
  <c r="S118" i="33"/>
  <c r="T118" i="33"/>
  <c r="U102" i="33"/>
  <c r="S102" i="33"/>
  <c r="T102" i="33"/>
  <c r="U86" i="33"/>
  <c r="S86" i="33"/>
  <c r="T86" i="33"/>
  <c r="U70" i="33"/>
  <c r="S70" i="33"/>
  <c r="T70" i="33"/>
  <c r="U54" i="33"/>
  <c r="S54" i="33"/>
  <c r="T54" i="33"/>
  <c r="U38" i="33"/>
  <c r="S38" i="33"/>
  <c r="T38" i="33"/>
  <c r="U22" i="33"/>
  <c r="S22" i="33"/>
  <c r="T22" i="33"/>
  <c r="U597" i="34"/>
  <c r="T597" i="34"/>
  <c r="S597" i="34"/>
  <c r="S533" i="33"/>
  <c r="T533" i="33"/>
  <c r="U533" i="33"/>
  <c r="S517" i="33"/>
  <c r="T517" i="33"/>
  <c r="U517" i="33"/>
  <c r="S501" i="33"/>
  <c r="T501" i="33"/>
  <c r="U501" i="33"/>
  <c r="S485" i="33"/>
  <c r="T485" i="33"/>
  <c r="U485" i="33"/>
  <c r="S469" i="33"/>
  <c r="T469" i="33"/>
  <c r="U469" i="33"/>
  <c r="S453" i="33"/>
  <c r="T453" i="33"/>
  <c r="U453" i="33"/>
  <c r="S437" i="33"/>
  <c r="T437" i="33"/>
  <c r="U437" i="33"/>
  <c r="S421" i="33"/>
  <c r="T421" i="33"/>
  <c r="U421" i="33"/>
  <c r="S405" i="33"/>
  <c r="T405" i="33"/>
  <c r="U405" i="33"/>
  <c r="S389" i="33"/>
  <c r="T389" i="33"/>
  <c r="U389" i="33"/>
  <c r="S373" i="33"/>
  <c r="T373" i="33"/>
  <c r="U373" i="33"/>
  <c r="S357" i="33"/>
  <c r="T357" i="33"/>
  <c r="U357" i="33"/>
  <c r="S341" i="33"/>
  <c r="T341" i="33"/>
  <c r="U341" i="33"/>
  <c r="S325" i="33"/>
  <c r="T325" i="33"/>
  <c r="U325" i="33"/>
  <c r="S309" i="33"/>
  <c r="T309" i="33"/>
  <c r="U309" i="33"/>
  <c r="S293" i="33"/>
  <c r="T293" i="33"/>
  <c r="U293" i="33"/>
  <c r="S277" i="33"/>
  <c r="T277" i="33"/>
  <c r="U277" i="33"/>
  <c r="S261" i="33"/>
  <c r="T261" i="33"/>
  <c r="U261" i="33"/>
  <c r="S245" i="33"/>
  <c r="T245" i="33"/>
  <c r="U245" i="33"/>
  <c r="S229" i="33"/>
  <c r="T229" i="33"/>
  <c r="U229" i="33"/>
  <c r="S213" i="33"/>
  <c r="T213" i="33"/>
  <c r="U213" i="33"/>
  <c r="U197" i="33"/>
  <c r="S197" i="33"/>
  <c r="T197" i="33"/>
  <c r="U181" i="33"/>
  <c r="S181" i="33"/>
  <c r="T181" i="33"/>
  <c r="U165" i="33"/>
  <c r="S165" i="33"/>
  <c r="T165" i="33"/>
  <c r="U149" i="33"/>
  <c r="S149" i="33"/>
  <c r="T149" i="33"/>
  <c r="U133" i="33"/>
  <c r="S133" i="33"/>
  <c r="T133" i="33"/>
  <c r="U117" i="33"/>
  <c r="S117" i="33"/>
  <c r="T117" i="33"/>
  <c r="U101" i="33"/>
  <c r="S101" i="33"/>
  <c r="T101" i="33"/>
  <c r="U85" i="33"/>
  <c r="S85" i="33"/>
  <c r="T85" i="33"/>
  <c r="U69" i="33"/>
  <c r="S69" i="33"/>
  <c r="T69" i="33"/>
  <c r="U53" i="33"/>
  <c r="S53" i="33"/>
  <c r="T53" i="33"/>
  <c r="U37" i="33"/>
  <c r="S37" i="33"/>
  <c r="T37" i="33"/>
  <c r="U21" i="33"/>
  <c r="S21" i="33"/>
  <c r="T21" i="33"/>
  <c r="U571" i="34"/>
  <c r="T571" i="34"/>
  <c r="S571" i="34"/>
  <c r="T500" i="33"/>
  <c r="U500" i="33"/>
  <c r="S500" i="33"/>
  <c r="T484" i="33"/>
  <c r="U484" i="33"/>
  <c r="S484" i="33"/>
  <c r="T468" i="33"/>
  <c r="U468" i="33"/>
  <c r="S468" i="33"/>
  <c r="T452" i="33"/>
  <c r="U452" i="33"/>
  <c r="S452" i="33"/>
  <c r="T436" i="33"/>
  <c r="U436" i="33"/>
  <c r="S436" i="33"/>
  <c r="T420" i="33"/>
  <c r="U420" i="33"/>
  <c r="S420" i="33"/>
  <c r="T404" i="33"/>
  <c r="U404" i="33"/>
  <c r="S404" i="33"/>
  <c r="T388" i="33"/>
  <c r="U388" i="33"/>
  <c r="S388" i="33"/>
  <c r="T372" i="33"/>
  <c r="U372" i="33"/>
  <c r="S372" i="33"/>
  <c r="T356" i="33"/>
  <c r="U356" i="33"/>
  <c r="S356" i="33"/>
  <c r="T340" i="33"/>
  <c r="U340" i="33"/>
  <c r="S340" i="33"/>
  <c r="T324" i="33"/>
  <c r="U324" i="33"/>
  <c r="S324" i="33"/>
  <c r="T308" i="33"/>
  <c r="U308" i="33"/>
  <c r="S308" i="33"/>
  <c r="T292" i="33"/>
  <c r="U292" i="33"/>
  <c r="S292" i="33"/>
  <c r="T276" i="33"/>
  <c r="U276" i="33"/>
  <c r="S276" i="33"/>
  <c r="T260" i="33"/>
  <c r="U260" i="33"/>
  <c r="S260" i="33"/>
  <c r="T244" i="33"/>
  <c r="U244" i="33"/>
  <c r="S244" i="33"/>
  <c r="T228" i="33"/>
  <c r="U228" i="33"/>
  <c r="S228" i="33"/>
  <c r="T212" i="33"/>
  <c r="U212" i="33"/>
  <c r="S212" i="33"/>
  <c r="U196" i="33"/>
  <c r="T196" i="33"/>
  <c r="S196" i="33"/>
  <c r="U180" i="33"/>
  <c r="T180" i="33"/>
  <c r="S180" i="33"/>
  <c r="U164" i="33"/>
  <c r="T164" i="33"/>
  <c r="S164" i="33"/>
  <c r="U148" i="33"/>
  <c r="T148" i="33"/>
  <c r="S148" i="33"/>
  <c r="U132" i="33"/>
  <c r="T132" i="33"/>
  <c r="S132" i="33"/>
  <c r="U116" i="33"/>
  <c r="T116" i="33"/>
  <c r="S116" i="33"/>
  <c r="U100" i="33"/>
  <c r="T100" i="33"/>
  <c r="S100" i="33"/>
  <c r="U84" i="33"/>
  <c r="T84" i="33"/>
  <c r="S84" i="33"/>
  <c r="U68" i="33"/>
  <c r="T68" i="33"/>
  <c r="S68" i="33"/>
  <c r="U52" i="33"/>
  <c r="S52" i="33"/>
  <c r="T52" i="33"/>
  <c r="U36" i="33"/>
  <c r="S36" i="33"/>
  <c r="T36" i="33"/>
  <c r="U20" i="33"/>
  <c r="S20" i="33"/>
  <c r="T20" i="33"/>
  <c r="U539" i="34"/>
  <c r="T539" i="34"/>
  <c r="S539" i="34"/>
  <c r="T531" i="33"/>
  <c r="U531" i="33"/>
  <c r="S531" i="33"/>
  <c r="T515" i="33"/>
  <c r="U515" i="33"/>
  <c r="S515" i="33"/>
  <c r="T499" i="33"/>
  <c r="U499" i="33"/>
  <c r="S499" i="33"/>
  <c r="T483" i="33"/>
  <c r="U483" i="33"/>
  <c r="S483" i="33"/>
  <c r="T467" i="33"/>
  <c r="U467" i="33"/>
  <c r="S467" i="33"/>
  <c r="T451" i="33"/>
  <c r="U451" i="33"/>
  <c r="S451" i="33"/>
  <c r="T435" i="33"/>
  <c r="U435" i="33"/>
  <c r="S435" i="33"/>
  <c r="T419" i="33"/>
  <c r="U419" i="33"/>
  <c r="S419" i="33"/>
  <c r="T403" i="33"/>
  <c r="U403" i="33"/>
  <c r="S403" i="33"/>
  <c r="T387" i="33"/>
  <c r="U387" i="33"/>
  <c r="S387" i="33"/>
  <c r="T371" i="33"/>
  <c r="U371" i="33"/>
  <c r="S371" i="33"/>
  <c r="T355" i="33"/>
  <c r="U355" i="33"/>
  <c r="S355" i="33"/>
  <c r="T339" i="33"/>
  <c r="U339" i="33"/>
  <c r="S339" i="33"/>
  <c r="T323" i="33"/>
  <c r="U323" i="33"/>
  <c r="S323" i="33"/>
  <c r="T307" i="33"/>
  <c r="U307" i="33"/>
  <c r="S307" i="33"/>
  <c r="T291" i="33"/>
  <c r="U291" i="33"/>
  <c r="S291" i="33"/>
  <c r="T275" i="33"/>
  <c r="U275" i="33"/>
  <c r="S275" i="33"/>
  <c r="T259" i="33"/>
  <c r="U259" i="33"/>
  <c r="S259" i="33"/>
  <c r="T243" i="33"/>
  <c r="U243" i="33"/>
  <c r="S243" i="33"/>
  <c r="T227" i="33"/>
  <c r="U227" i="33"/>
  <c r="S227" i="33"/>
  <c r="T211" i="33"/>
  <c r="U211" i="33"/>
  <c r="S211" i="33"/>
  <c r="T195" i="33"/>
  <c r="U195" i="33"/>
  <c r="S195" i="33"/>
  <c r="T179" i="33"/>
  <c r="U179" i="33"/>
  <c r="S179" i="33"/>
  <c r="T163" i="33"/>
  <c r="U163" i="33"/>
  <c r="S163" i="33"/>
  <c r="T147" i="33"/>
  <c r="U147" i="33"/>
  <c r="S147" i="33"/>
  <c r="T131" i="33"/>
  <c r="U131" i="33"/>
  <c r="S131" i="33"/>
  <c r="T115" i="33"/>
  <c r="U115" i="33"/>
  <c r="S115" i="33"/>
  <c r="T99" i="33"/>
  <c r="U99" i="33"/>
  <c r="S99" i="33"/>
  <c r="T83" i="33"/>
  <c r="U83" i="33"/>
  <c r="S83" i="33"/>
  <c r="T67" i="33"/>
  <c r="U67" i="33"/>
  <c r="S67" i="33"/>
  <c r="T51" i="33"/>
  <c r="U51" i="33"/>
  <c r="S51" i="33"/>
  <c r="T35" i="33"/>
  <c r="U35" i="33"/>
  <c r="S35" i="33"/>
  <c r="T19" i="33"/>
  <c r="U19" i="33"/>
  <c r="S19" i="33"/>
  <c r="U5" i="34"/>
  <c r="T5" i="34"/>
  <c r="S5" i="34"/>
  <c r="U533" i="34"/>
  <c r="T533" i="34"/>
  <c r="S533" i="34"/>
  <c r="U528" i="34"/>
  <c r="S528" i="34"/>
  <c r="T528" i="34"/>
  <c r="U549" i="34"/>
  <c r="T549" i="34"/>
  <c r="S549" i="34"/>
  <c r="U565" i="34"/>
  <c r="T565" i="34"/>
  <c r="S565" i="34"/>
  <c r="U601" i="34"/>
  <c r="T601" i="34"/>
  <c r="S601" i="34"/>
  <c r="U580" i="34"/>
  <c r="T580" i="34"/>
  <c r="S580" i="34"/>
  <c r="U559" i="34"/>
  <c r="T559" i="34"/>
  <c r="S559" i="34"/>
  <c r="U537" i="34"/>
  <c r="T537" i="34"/>
  <c r="S537" i="34"/>
  <c r="U516" i="34"/>
  <c r="T516" i="34"/>
  <c r="S516" i="34"/>
  <c r="U452" i="34"/>
  <c r="T452" i="34"/>
  <c r="S452" i="34"/>
  <c r="T595" i="34"/>
  <c r="S595" i="34"/>
  <c r="U595" i="34"/>
  <c r="U573" i="34"/>
  <c r="T573" i="34"/>
  <c r="S573" i="34"/>
  <c r="T552" i="34"/>
  <c r="U552" i="34"/>
  <c r="S552" i="34"/>
  <c r="T531" i="34"/>
  <c r="S531" i="34"/>
  <c r="U531" i="34"/>
  <c r="U496" i="34"/>
  <c r="S496" i="34"/>
  <c r="T496" i="34"/>
  <c r="U432" i="34"/>
  <c r="S432" i="34"/>
  <c r="T432" i="34"/>
  <c r="U588" i="34"/>
  <c r="T588" i="34"/>
  <c r="S588" i="34"/>
  <c r="U567" i="34"/>
  <c r="T567" i="34"/>
  <c r="S567" i="34"/>
  <c r="U545" i="34"/>
  <c r="T545" i="34"/>
  <c r="S545" i="34"/>
  <c r="U524" i="34"/>
  <c r="T524" i="34"/>
  <c r="S524" i="34"/>
  <c r="U476" i="34"/>
  <c r="T476" i="34"/>
  <c r="S476" i="34"/>
  <c r="U602" i="34"/>
  <c r="S602" i="34"/>
  <c r="T602" i="34"/>
  <c r="U586" i="34"/>
  <c r="S586" i="34"/>
  <c r="T586" i="34"/>
  <c r="U570" i="34"/>
  <c r="S570" i="34"/>
  <c r="T570" i="34"/>
  <c r="U554" i="34"/>
  <c r="S554" i="34"/>
  <c r="T554" i="34"/>
  <c r="U538" i="34"/>
  <c r="S538" i="34"/>
  <c r="T538" i="34"/>
  <c r="U522" i="34"/>
  <c r="S522" i="34"/>
  <c r="T522" i="34"/>
  <c r="U506" i="34"/>
  <c r="S506" i="34"/>
  <c r="T506" i="34"/>
  <c r="U490" i="34"/>
  <c r="S490" i="34"/>
  <c r="T490" i="34"/>
  <c r="U474" i="34"/>
  <c r="T474" i="34"/>
  <c r="S474" i="34"/>
  <c r="U458" i="34"/>
  <c r="T458" i="34"/>
  <c r="S458" i="34"/>
  <c r="U442" i="34"/>
  <c r="T442" i="34"/>
  <c r="S442" i="34"/>
  <c r="U426" i="34"/>
  <c r="T426" i="34"/>
  <c r="S426" i="34"/>
  <c r="U410" i="34"/>
  <c r="T410" i="34"/>
  <c r="S410" i="34"/>
  <c r="U394" i="34"/>
  <c r="T394" i="34"/>
  <c r="S394" i="34"/>
  <c r="U378" i="34"/>
  <c r="T378" i="34"/>
  <c r="S378" i="34"/>
  <c r="U362" i="34"/>
  <c r="T362" i="34"/>
  <c r="S362" i="34"/>
  <c r="U344" i="34"/>
  <c r="T344" i="34"/>
  <c r="S344" i="34"/>
  <c r="T312" i="34"/>
  <c r="U312" i="34"/>
  <c r="S312" i="34"/>
  <c r="T280" i="34"/>
  <c r="U280" i="34"/>
  <c r="S280" i="34"/>
  <c r="U248" i="34"/>
  <c r="T248" i="34"/>
  <c r="S248" i="34"/>
  <c r="U501" i="34"/>
  <c r="T501" i="34"/>
  <c r="S501" i="34"/>
  <c r="U485" i="34"/>
  <c r="T485" i="34"/>
  <c r="S485" i="34"/>
  <c r="U469" i="34"/>
  <c r="T469" i="34"/>
  <c r="S469" i="34"/>
  <c r="U453" i="34"/>
  <c r="T453" i="34"/>
  <c r="S453" i="34"/>
  <c r="U437" i="34"/>
  <c r="T437" i="34"/>
  <c r="S437" i="34"/>
  <c r="U421" i="34"/>
  <c r="T421" i="34"/>
  <c r="S421" i="34"/>
  <c r="U405" i="34"/>
  <c r="T405" i="34"/>
  <c r="S405" i="34"/>
  <c r="U389" i="34"/>
  <c r="T389" i="34"/>
  <c r="S389" i="34"/>
  <c r="T373" i="34"/>
  <c r="U373" i="34"/>
  <c r="S373" i="34"/>
  <c r="U357" i="34"/>
  <c r="T357" i="34"/>
  <c r="S357" i="34"/>
  <c r="U334" i="34"/>
  <c r="T334" i="34"/>
  <c r="S334" i="34"/>
  <c r="U302" i="34"/>
  <c r="T302" i="34"/>
  <c r="S302" i="34"/>
  <c r="U270" i="34"/>
  <c r="T270" i="34"/>
  <c r="S270" i="34"/>
  <c r="T424" i="34"/>
  <c r="U424" i="34"/>
  <c r="S424" i="34"/>
  <c r="T408" i="34"/>
  <c r="S408" i="34"/>
  <c r="U408" i="34"/>
  <c r="U392" i="34"/>
  <c r="T392" i="34"/>
  <c r="S392" i="34"/>
  <c r="U376" i="34"/>
  <c r="T376" i="34"/>
  <c r="S376" i="34"/>
  <c r="U360" i="34"/>
  <c r="T360" i="34"/>
  <c r="S360" i="34"/>
  <c r="U340" i="34"/>
  <c r="T340" i="34"/>
  <c r="S340" i="34"/>
  <c r="U308" i="34"/>
  <c r="T308" i="34"/>
  <c r="S308" i="34"/>
  <c r="U276" i="34"/>
  <c r="T276" i="34"/>
  <c r="S276" i="34"/>
  <c r="U244" i="34"/>
  <c r="T244" i="34"/>
  <c r="S244" i="34"/>
  <c r="U503" i="34"/>
  <c r="T503" i="34"/>
  <c r="S503" i="34"/>
  <c r="U487" i="34"/>
  <c r="T487" i="34"/>
  <c r="S487" i="34"/>
  <c r="U471" i="34"/>
  <c r="T471" i="34"/>
  <c r="S471" i="34"/>
  <c r="U455" i="34"/>
  <c r="T455" i="34"/>
  <c r="S455" i="34"/>
  <c r="U439" i="34"/>
  <c r="T439" i="34"/>
  <c r="S439" i="34"/>
  <c r="U423" i="34"/>
  <c r="T423" i="34"/>
  <c r="S423" i="34"/>
  <c r="U407" i="34"/>
  <c r="T407" i="34"/>
  <c r="S407" i="34"/>
  <c r="U391" i="34"/>
  <c r="T391" i="34"/>
  <c r="S391" i="34"/>
  <c r="U375" i="34"/>
  <c r="T375" i="34"/>
  <c r="S375" i="34"/>
  <c r="U359" i="34"/>
  <c r="T359" i="34"/>
  <c r="S359" i="34"/>
  <c r="U338" i="34"/>
  <c r="T338" i="34"/>
  <c r="S338" i="34"/>
  <c r="U306" i="34"/>
  <c r="T306" i="34"/>
  <c r="S306" i="34"/>
  <c r="U274" i="34"/>
  <c r="T274" i="34"/>
  <c r="S274" i="34"/>
  <c r="U242" i="34"/>
  <c r="T242" i="34"/>
  <c r="S242" i="34"/>
  <c r="T333" i="34"/>
  <c r="U333" i="34"/>
  <c r="S333" i="34"/>
  <c r="U317" i="34"/>
  <c r="T317" i="34"/>
  <c r="S317" i="34"/>
  <c r="T301" i="34"/>
  <c r="U301" i="34"/>
  <c r="S301" i="34"/>
  <c r="U285" i="34"/>
  <c r="T285" i="34"/>
  <c r="S285" i="34"/>
  <c r="T269" i="34"/>
  <c r="U269" i="34"/>
  <c r="S269" i="34"/>
  <c r="U253" i="34"/>
  <c r="T253" i="34"/>
  <c r="S253" i="34"/>
  <c r="T237" i="34"/>
  <c r="U237" i="34"/>
  <c r="S237" i="34"/>
  <c r="U221" i="34"/>
  <c r="T221" i="34"/>
  <c r="S221" i="34"/>
  <c r="T205" i="34"/>
  <c r="U205" i="34"/>
  <c r="S205" i="34"/>
  <c r="T189" i="34"/>
  <c r="U189" i="34"/>
  <c r="S189" i="34"/>
  <c r="T173" i="34"/>
  <c r="U173" i="34"/>
  <c r="S173" i="34"/>
  <c r="U157" i="34"/>
  <c r="T157" i="34"/>
  <c r="S157" i="34"/>
  <c r="T141" i="34"/>
  <c r="U141" i="34"/>
  <c r="S141" i="34"/>
  <c r="T125" i="34"/>
  <c r="U125" i="34"/>
  <c r="S125" i="34"/>
  <c r="T109" i="34"/>
  <c r="U109" i="34"/>
  <c r="S109" i="34"/>
  <c r="U93" i="34"/>
  <c r="T93" i="34"/>
  <c r="S93" i="34"/>
  <c r="T77" i="34"/>
  <c r="U77" i="34"/>
  <c r="S77" i="34"/>
  <c r="T61" i="34"/>
  <c r="U61" i="34"/>
  <c r="S61" i="34"/>
  <c r="T45" i="34"/>
  <c r="U45" i="34"/>
  <c r="S45" i="34"/>
  <c r="U29" i="34"/>
  <c r="T29" i="34"/>
  <c r="S29" i="34"/>
  <c r="T13" i="34"/>
  <c r="U13" i="34"/>
  <c r="S13" i="34"/>
  <c r="U232" i="34"/>
  <c r="T232" i="34"/>
  <c r="S232" i="34"/>
  <c r="U216" i="34"/>
  <c r="T216" i="34"/>
  <c r="S216" i="34"/>
  <c r="U200" i="34"/>
  <c r="T200" i="34"/>
  <c r="S200" i="34"/>
  <c r="U184" i="34"/>
  <c r="T184" i="34"/>
  <c r="S184" i="34"/>
  <c r="T168" i="34"/>
  <c r="U168" i="34"/>
  <c r="S168" i="34"/>
  <c r="U152" i="34"/>
  <c r="T152" i="34"/>
  <c r="S152" i="34"/>
  <c r="U136" i="34"/>
  <c r="T136" i="34"/>
  <c r="S136" i="34"/>
  <c r="U120" i="34"/>
  <c r="T120" i="34"/>
  <c r="S120" i="34"/>
  <c r="T104" i="34"/>
  <c r="U104" i="34"/>
  <c r="S104" i="34"/>
  <c r="U88" i="34"/>
  <c r="T88" i="34"/>
  <c r="S88" i="34"/>
  <c r="U72" i="34"/>
  <c r="T72" i="34"/>
  <c r="S72" i="34"/>
  <c r="T56" i="34"/>
  <c r="U56" i="34"/>
  <c r="S56" i="34"/>
  <c r="U40" i="34"/>
  <c r="T40" i="34"/>
  <c r="S40" i="34"/>
  <c r="T24" i="34"/>
  <c r="U24" i="34"/>
  <c r="S24" i="34"/>
  <c r="U8" i="34"/>
  <c r="T8" i="34"/>
  <c r="S8" i="34"/>
  <c r="U335" i="34"/>
  <c r="T335" i="34"/>
  <c r="S335" i="34"/>
  <c r="U319" i="34"/>
  <c r="T319" i="34"/>
  <c r="S319" i="34"/>
  <c r="U303" i="34"/>
  <c r="T303" i="34"/>
  <c r="S303" i="34"/>
  <c r="U287" i="34"/>
  <c r="T287" i="34"/>
  <c r="S287" i="34"/>
  <c r="U271" i="34"/>
  <c r="T271" i="34"/>
  <c r="S271" i="34"/>
  <c r="U255" i="34"/>
  <c r="T255" i="34"/>
  <c r="S255" i="34"/>
  <c r="U239" i="34"/>
  <c r="T239" i="34"/>
  <c r="S239" i="34"/>
  <c r="U223" i="34"/>
  <c r="T223" i="34"/>
  <c r="S223" i="34"/>
  <c r="U207" i="34"/>
  <c r="T207" i="34"/>
  <c r="S207" i="34"/>
  <c r="U191" i="34"/>
  <c r="T191" i="34"/>
  <c r="S191" i="34"/>
  <c r="U175" i="34"/>
  <c r="T175" i="34"/>
  <c r="S175" i="34"/>
  <c r="U159" i="34"/>
  <c r="T159" i="34"/>
  <c r="S159" i="34"/>
  <c r="U143" i="34"/>
  <c r="T143" i="34"/>
  <c r="S143" i="34"/>
  <c r="U127" i="34"/>
  <c r="T127" i="34"/>
  <c r="S127" i="34"/>
  <c r="U111" i="34"/>
  <c r="T111" i="34"/>
  <c r="S111" i="34"/>
  <c r="U95" i="34"/>
  <c r="T95" i="34"/>
  <c r="S95" i="34"/>
  <c r="U79" i="34"/>
  <c r="T79" i="34"/>
  <c r="S79" i="34"/>
  <c r="U63" i="34"/>
  <c r="T63" i="34"/>
  <c r="S63" i="34"/>
  <c r="U47" i="34"/>
  <c r="T47" i="34"/>
  <c r="S47" i="34"/>
  <c r="U31" i="34"/>
  <c r="T31" i="34"/>
  <c r="S31" i="34"/>
  <c r="U15" i="34"/>
  <c r="T15" i="34"/>
  <c r="S15" i="34"/>
  <c r="U234" i="34"/>
  <c r="T234" i="34"/>
  <c r="S234" i="34"/>
  <c r="U218" i="34"/>
  <c r="T218" i="34"/>
  <c r="S218" i="34"/>
  <c r="U202" i="34"/>
  <c r="T202" i="34"/>
  <c r="S202" i="34"/>
  <c r="U186" i="34"/>
  <c r="T186" i="34"/>
  <c r="S186" i="34"/>
  <c r="U170" i="34"/>
  <c r="T170" i="34"/>
  <c r="S170" i="34"/>
  <c r="U154" i="34"/>
  <c r="T154" i="34"/>
  <c r="S154" i="34"/>
  <c r="U138" i="34"/>
  <c r="T138" i="34"/>
  <c r="S138" i="34"/>
  <c r="U122" i="34"/>
  <c r="T122" i="34"/>
  <c r="S122" i="34"/>
  <c r="U106" i="34"/>
  <c r="T106" i="34"/>
  <c r="S106" i="34"/>
  <c r="U90" i="34"/>
  <c r="T90" i="34"/>
  <c r="S90" i="34"/>
  <c r="U74" i="34"/>
  <c r="T74" i="34"/>
  <c r="S74" i="34"/>
  <c r="U58" i="34"/>
  <c r="T58" i="34"/>
  <c r="S58" i="34"/>
  <c r="U42" i="34"/>
  <c r="T42" i="34"/>
  <c r="S42" i="34"/>
  <c r="U26" i="34"/>
  <c r="T26" i="34"/>
  <c r="S26" i="34"/>
  <c r="U10" i="34"/>
  <c r="T10" i="34"/>
  <c r="S10" i="34"/>
  <c r="U602" i="24"/>
  <c r="T602" i="24"/>
  <c r="S602" i="24"/>
  <c r="U586" i="24"/>
  <c r="T586" i="24"/>
  <c r="S586" i="24"/>
  <c r="U570" i="24"/>
  <c r="T570" i="24"/>
  <c r="S570" i="24"/>
  <c r="U554" i="24"/>
  <c r="T554" i="24"/>
  <c r="S554" i="24"/>
  <c r="U538" i="24"/>
  <c r="T538" i="24"/>
  <c r="S538" i="24"/>
  <c r="U522" i="24"/>
  <c r="T522" i="24"/>
  <c r="S522" i="24"/>
  <c r="U506" i="24"/>
  <c r="T506" i="24"/>
  <c r="S506" i="24"/>
  <c r="U490" i="24"/>
  <c r="T490" i="24"/>
  <c r="S490" i="24"/>
  <c r="U474" i="24"/>
  <c r="T474" i="24"/>
  <c r="S474" i="24"/>
  <c r="U458" i="24"/>
  <c r="T458" i="24"/>
  <c r="S458" i="24"/>
  <c r="U442" i="24"/>
  <c r="T442" i="24"/>
  <c r="S442" i="24"/>
  <c r="U426" i="24"/>
  <c r="T426" i="24"/>
  <c r="S426" i="24"/>
  <c r="U410" i="24"/>
  <c r="T410" i="24"/>
  <c r="S410" i="24"/>
  <c r="U394" i="24"/>
  <c r="T394" i="24"/>
  <c r="S394" i="24"/>
  <c r="U378" i="24"/>
  <c r="T378" i="24"/>
  <c r="S378" i="24"/>
  <c r="U362" i="24"/>
  <c r="T362" i="24"/>
  <c r="S362" i="24"/>
  <c r="U346" i="24"/>
  <c r="T346" i="24"/>
  <c r="S346" i="24"/>
  <c r="U330" i="24"/>
  <c r="T330" i="24"/>
  <c r="S330" i="24"/>
  <c r="U314" i="24"/>
  <c r="T314" i="24"/>
  <c r="S314" i="24"/>
  <c r="U298" i="24"/>
  <c r="T298" i="24"/>
  <c r="S298" i="24"/>
  <c r="U282" i="24"/>
  <c r="T282" i="24"/>
  <c r="S282" i="24"/>
  <c r="U266" i="24"/>
  <c r="T266" i="24"/>
  <c r="S266" i="24"/>
  <c r="U250" i="24"/>
  <c r="T250" i="24"/>
  <c r="S250" i="24"/>
  <c r="U234" i="24"/>
  <c r="T234" i="24"/>
  <c r="S234" i="24"/>
  <c r="U218" i="24"/>
  <c r="T218" i="24"/>
  <c r="S218" i="24"/>
  <c r="U202" i="24"/>
  <c r="T202" i="24"/>
  <c r="S202" i="24"/>
  <c r="U186" i="24"/>
  <c r="T186" i="24"/>
  <c r="S186" i="24"/>
  <c r="U170" i="24"/>
  <c r="T170" i="24"/>
  <c r="S170" i="24"/>
  <c r="U154" i="24"/>
  <c r="T154" i="24"/>
  <c r="S154" i="24"/>
  <c r="U138" i="24"/>
  <c r="T138" i="24"/>
  <c r="S138" i="24"/>
  <c r="U122" i="24"/>
  <c r="T122" i="24"/>
  <c r="S122" i="24"/>
  <c r="U106" i="24"/>
  <c r="T106" i="24"/>
  <c r="S106" i="24"/>
  <c r="U90" i="24"/>
  <c r="T90" i="24"/>
  <c r="S90" i="24"/>
  <c r="U74" i="24"/>
  <c r="T74" i="24"/>
  <c r="S74" i="24"/>
  <c r="U58" i="24"/>
  <c r="T58" i="24"/>
  <c r="S58" i="24"/>
  <c r="U42" i="24"/>
  <c r="T42" i="24"/>
  <c r="S42" i="24"/>
  <c r="U26" i="24"/>
  <c r="T26" i="24"/>
  <c r="S26" i="24"/>
  <c r="V26" i="24" s="1"/>
  <c r="U10" i="24"/>
  <c r="T10" i="24"/>
  <c r="S10" i="24"/>
  <c r="U601" i="24"/>
  <c r="S601" i="24"/>
  <c r="T601" i="24"/>
  <c r="U585" i="24"/>
  <c r="S585" i="24"/>
  <c r="T585" i="24"/>
  <c r="U569" i="24"/>
  <c r="S569" i="24"/>
  <c r="T569" i="24"/>
  <c r="U553" i="24"/>
  <c r="S553" i="24"/>
  <c r="T553" i="24"/>
  <c r="U537" i="24"/>
  <c r="S537" i="24"/>
  <c r="T537" i="24"/>
  <c r="U521" i="24"/>
  <c r="S521" i="24"/>
  <c r="T521" i="24"/>
  <c r="U505" i="24"/>
  <c r="S505" i="24"/>
  <c r="T505" i="24"/>
  <c r="U489" i="24"/>
  <c r="S489" i="24"/>
  <c r="T489" i="24"/>
  <c r="U473" i="24"/>
  <c r="S473" i="24"/>
  <c r="T473" i="24"/>
  <c r="U457" i="24"/>
  <c r="S457" i="24"/>
  <c r="T457" i="24"/>
  <c r="U441" i="24"/>
  <c r="S441" i="24"/>
  <c r="T441" i="24"/>
  <c r="U425" i="24"/>
  <c r="S425" i="24"/>
  <c r="T425" i="24"/>
  <c r="U409" i="24"/>
  <c r="S409" i="24"/>
  <c r="T409" i="24"/>
  <c r="U393" i="24"/>
  <c r="S393" i="24"/>
  <c r="T393" i="24"/>
  <c r="U377" i="24"/>
  <c r="S377" i="24"/>
  <c r="T377" i="24"/>
  <c r="U361" i="24"/>
  <c r="S361" i="24"/>
  <c r="T361" i="24"/>
  <c r="U345" i="24"/>
  <c r="S345" i="24"/>
  <c r="T345" i="24"/>
  <c r="U329" i="24"/>
  <c r="S329" i="24"/>
  <c r="T329" i="24"/>
  <c r="U313" i="24"/>
  <c r="S313" i="24"/>
  <c r="T313" i="24"/>
  <c r="U297" i="24"/>
  <c r="S297" i="24"/>
  <c r="T297" i="24"/>
  <c r="U281" i="24"/>
  <c r="S281" i="24"/>
  <c r="T281" i="24"/>
  <c r="U265" i="24"/>
  <c r="S265" i="24"/>
  <c r="T265" i="24"/>
  <c r="U249" i="24"/>
  <c r="S249" i="24"/>
  <c r="T249" i="24"/>
  <c r="S233" i="24"/>
  <c r="U233" i="24"/>
  <c r="T233" i="24"/>
  <c r="S217" i="24"/>
  <c r="U217" i="24"/>
  <c r="T217" i="24"/>
  <c r="S201" i="24"/>
  <c r="U201" i="24"/>
  <c r="T201" i="24"/>
  <c r="S185" i="24"/>
  <c r="U185" i="24"/>
  <c r="T185" i="24"/>
  <c r="S169" i="24"/>
  <c r="U169" i="24"/>
  <c r="T169" i="24"/>
  <c r="S153" i="24"/>
  <c r="U153" i="24"/>
  <c r="T153" i="24"/>
  <c r="S137" i="24"/>
  <c r="U137" i="24"/>
  <c r="T137" i="24"/>
  <c r="S121" i="24"/>
  <c r="U121" i="24"/>
  <c r="T121" i="24"/>
  <c r="S105" i="24"/>
  <c r="U105" i="24"/>
  <c r="T105" i="24"/>
  <c r="S89" i="24"/>
  <c r="U89" i="24"/>
  <c r="T89" i="24"/>
  <c r="S73" i="24"/>
  <c r="U73" i="24"/>
  <c r="T73" i="24"/>
  <c r="S57" i="24"/>
  <c r="U57" i="24"/>
  <c r="T57" i="24"/>
  <c r="S41" i="24"/>
  <c r="U41" i="24"/>
  <c r="T41" i="24"/>
  <c r="S25" i="24"/>
  <c r="U25" i="24"/>
  <c r="T25" i="24"/>
  <c r="U9" i="24"/>
  <c r="S9" i="24"/>
  <c r="T9" i="24"/>
  <c r="S592" i="24"/>
  <c r="U592" i="24"/>
  <c r="T592" i="24"/>
  <c r="S576" i="24"/>
  <c r="U576" i="24"/>
  <c r="T576" i="24"/>
  <c r="S560" i="24"/>
  <c r="U560" i="24"/>
  <c r="T560" i="24"/>
  <c r="S544" i="24"/>
  <c r="U544" i="24"/>
  <c r="T544" i="24"/>
  <c r="S528" i="24"/>
  <c r="U528" i="24"/>
  <c r="T528" i="24"/>
  <c r="S512" i="24"/>
  <c r="U512" i="24"/>
  <c r="T512" i="24"/>
  <c r="S496" i="24"/>
  <c r="U496" i="24"/>
  <c r="T496" i="24"/>
  <c r="S480" i="24"/>
  <c r="U480" i="24"/>
  <c r="T480" i="24"/>
  <c r="S464" i="24"/>
  <c r="U464" i="24"/>
  <c r="T464" i="24"/>
  <c r="S448" i="24"/>
  <c r="U448" i="24"/>
  <c r="T448" i="24"/>
  <c r="S432" i="24"/>
  <c r="U432" i="24"/>
  <c r="T432" i="24"/>
  <c r="S416" i="24"/>
  <c r="U416" i="24"/>
  <c r="T416" i="24"/>
  <c r="S400" i="24"/>
  <c r="U400" i="24"/>
  <c r="T400" i="24"/>
  <c r="S384" i="24"/>
  <c r="U384" i="24"/>
  <c r="T384" i="24"/>
  <c r="S368" i="24"/>
  <c r="U368" i="24"/>
  <c r="T368" i="24"/>
  <c r="S352" i="24"/>
  <c r="U352" i="24"/>
  <c r="T352" i="24"/>
  <c r="S336" i="24"/>
  <c r="U336" i="24"/>
  <c r="T336" i="24"/>
  <c r="S320" i="24"/>
  <c r="U320" i="24"/>
  <c r="T320" i="24"/>
  <c r="S304" i="24"/>
  <c r="U304" i="24"/>
  <c r="T304" i="24"/>
  <c r="S288" i="24"/>
  <c r="U288" i="24"/>
  <c r="T288" i="24"/>
  <c r="S272" i="24"/>
  <c r="U272" i="24"/>
  <c r="T272" i="24"/>
  <c r="S256" i="24"/>
  <c r="U256" i="24"/>
  <c r="T256" i="24"/>
  <c r="S240" i="24"/>
  <c r="U240" i="24"/>
  <c r="T240" i="24"/>
  <c r="S224" i="24"/>
  <c r="U224" i="24"/>
  <c r="T224" i="24"/>
  <c r="S208" i="24"/>
  <c r="U208" i="24"/>
  <c r="T208" i="24"/>
  <c r="S192" i="24"/>
  <c r="U192" i="24"/>
  <c r="T192" i="24"/>
  <c r="S176" i="24"/>
  <c r="U176" i="24"/>
  <c r="T176" i="24"/>
  <c r="S160" i="24"/>
  <c r="U160" i="24"/>
  <c r="T160" i="24"/>
  <c r="S144" i="24"/>
  <c r="U144" i="24"/>
  <c r="T144" i="24"/>
  <c r="S128" i="24"/>
  <c r="U128" i="24"/>
  <c r="T128" i="24"/>
  <c r="S112" i="24"/>
  <c r="U112" i="24"/>
  <c r="T112" i="24"/>
  <c r="S96" i="24"/>
  <c r="U96" i="24"/>
  <c r="T96" i="24"/>
  <c r="S80" i="24"/>
  <c r="U80" i="24"/>
  <c r="T80" i="24"/>
  <c r="S64" i="24"/>
  <c r="U64" i="24"/>
  <c r="T64" i="24"/>
  <c r="S48" i="24"/>
  <c r="U48" i="24"/>
  <c r="T48" i="24"/>
  <c r="S32" i="24"/>
  <c r="V32" i="24" s="1"/>
  <c r="U32" i="24"/>
  <c r="T32" i="24"/>
  <c r="U16" i="24"/>
  <c r="S16" i="24"/>
  <c r="V16" i="24" s="1"/>
  <c r="T16" i="24"/>
  <c r="T599" i="24"/>
  <c r="U599" i="24"/>
  <c r="S599" i="24"/>
  <c r="T583" i="24"/>
  <c r="U583" i="24"/>
  <c r="S583" i="24"/>
  <c r="T567" i="24"/>
  <c r="U567" i="24"/>
  <c r="S567" i="24"/>
  <c r="T551" i="24"/>
  <c r="U551" i="24"/>
  <c r="S551" i="24"/>
  <c r="T535" i="24"/>
  <c r="U535" i="24"/>
  <c r="S535" i="24"/>
  <c r="T519" i="24"/>
  <c r="U519" i="24"/>
  <c r="S519" i="24"/>
  <c r="T503" i="24"/>
  <c r="U503" i="24"/>
  <c r="S503" i="24"/>
  <c r="T487" i="24"/>
  <c r="U487" i="24"/>
  <c r="S487" i="24"/>
  <c r="T471" i="24"/>
  <c r="U471" i="24"/>
  <c r="S471" i="24"/>
  <c r="T455" i="24"/>
  <c r="U455" i="24"/>
  <c r="S455" i="24"/>
  <c r="T439" i="24"/>
  <c r="U439" i="24"/>
  <c r="S439" i="24"/>
  <c r="T423" i="24"/>
  <c r="U423" i="24"/>
  <c r="S423" i="24"/>
  <c r="T407" i="24"/>
  <c r="U407" i="24"/>
  <c r="S407" i="24"/>
  <c r="T391" i="24"/>
  <c r="U391" i="24"/>
  <c r="S391" i="24"/>
  <c r="T375" i="24"/>
  <c r="U375" i="24"/>
  <c r="S375" i="24"/>
  <c r="T359" i="24"/>
  <c r="U359" i="24"/>
  <c r="S359" i="24"/>
  <c r="T343" i="24"/>
  <c r="U343" i="24"/>
  <c r="S343" i="24"/>
  <c r="T327" i="24"/>
  <c r="U327" i="24"/>
  <c r="S327" i="24"/>
  <c r="T311" i="24"/>
  <c r="U311" i="24"/>
  <c r="S311" i="24"/>
  <c r="T295" i="24"/>
  <c r="U295" i="24"/>
  <c r="S295" i="24"/>
  <c r="T279" i="24"/>
  <c r="U279" i="24"/>
  <c r="S279" i="24"/>
  <c r="T263" i="24"/>
  <c r="U263" i="24"/>
  <c r="S263" i="24"/>
  <c r="T247" i="24"/>
  <c r="U247" i="24"/>
  <c r="S247" i="24"/>
  <c r="T231" i="24"/>
  <c r="U231" i="24"/>
  <c r="S231" i="24"/>
  <c r="T215" i="24"/>
  <c r="U215" i="24"/>
  <c r="S215" i="24"/>
  <c r="T199" i="24"/>
  <c r="U199" i="24"/>
  <c r="S199" i="24"/>
  <c r="T183" i="24"/>
  <c r="U183" i="24"/>
  <c r="S183" i="24"/>
  <c r="T167" i="24"/>
  <c r="U167" i="24"/>
  <c r="S167" i="24"/>
  <c r="T151" i="24"/>
  <c r="U151" i="24"/>
  <c r="S151" i="24"/>
  <c r="T135" i="24"/>
  <c r="U135" i="24"/>
  <c r="S135" i="24"/>
  <c r="T119" i="24"/>
  <c r="U119" i="24"/>
  <c r="S119" i="24"/>
  <c r="T103" i="24"/>
  <c r="U103" i="24"/>
  <c r="S103" i="24"/>
  <c r="T87" i="24"/>
  <c r="U87" i="24"/>
  <c r="S87" i="24"/>
  <c r="T71" i="24"/>
  <c r="U71" i="24"/>
  <c r="S71" i="24"/>
  <c r="T55" i="24"/>
  <c r="U55" i="24"/>
  <c r="S55" i="24"/>
  <c r="T39" i="24"/>
  <c r="U39" i="24"/>
  <c r="S39" i="24"/>
  <c r="T23" i="24"/>
  <c r="U23" i="24"/>
  <c r="S23" i="24"/>
  <c r="V23" i="24" s="1"/>
  <c r="T7" i="24"/>
  <c r="S7" i="24"/>
  <c r="U7" i="24"/>
  <c r="U594" i="54"/>
  <c r="T594" i="54"/>
  <c r="S594" i="54"/>
  <c r="U578" i="54"/>
  <c r="T578" i="54"/>
  <c r="S578" i="54"/>
  <c r="U562" i="54"/>
  <c r="T562" i="54"/>
  <c r="S562" i="54"/>
  <c r="U546" i="54"/>
  <c r="T546" i="54"/>
  <c r="S546" i="54"/>
  <c r="U530" i="54"/>
  <c r="T530" i="54"/>
  <c r="S530" i="54"/>
  <c r="U514" i="54"/>
  <c r="T514" i="54"/>
  <c r="S514" i="54"/>
  <c r="U498" i="54"/>
  <c r="T498" i="54"/>
  <c r="S498" i="54"/>
  <c r="U482" i="54"/>
  <c r="T482" i="54"/>
  <c r="S482" i="54"/>
  <c r="U466" i="54"/>
  <c r="T466" i="54"/>
  <c r="S466" i="54"/>
  <c r="U450" i="54"/>
  <c r="T450" i="54"/>
  <c r="S450" i="54"/>
  <c r="U434" i="54"/>
  <c r="T434" i="54"/>
  <c r="S434" i="54"/>
  <c r="U418" i="54"/>
  <c r="T418" i="54"/>
  <c r="S418" i="54"/>
  <c r="U402" i="54"/>
  <c r="T402" i="54"/>
  <c r="S402" i="54"/>
  <c r="U386" i="54"/>
  <c r="T386" i="54"/>
  <c r="S386" i="54"/>
  <c r="U370" i="54"/>
  <c r="T370" i="54"/>
  <c r="S370" i="54"/>
  <c r="U354" i="54"/>
  <c r="T354" i="54"/>
  <c r="S354" i="54"/>
  <c r="U338" i="54"/>
  <c r="T338" i="54"/>
  <c r="S338" i="54"/>
  <c r="U322" i="54"/>
  <c r="T322" i="54"/>
  <c r="S322" i="54"/>
  <c r="U306" i="54"/>
  <c r="T306" i="54"/>
  <c r="S306" i="54"/>
  <c r="U290" i="54"/>
  <c r="T290" i="54"/>
  <c r="S290" i="54"/>
  <c r="U274" i="54"/>
  <c r="T274" i="54"/>
  <c r="S274" i="54"/>
  <c r="U258" i="54"/>
  <c r="T258" i="54"/>
  <c r="S258" i="54"/>
  <c r="U242" i="54"/>
  <c r="T242" i="54"/>
  <c r="S242" i="54"/>
  <c r="U226" i="54"/>
  <c r="T226" i="54"/>
  <c r="S226" i="54"/>
  <c r="U210" i="54"/>
  <c r="T210" i="54"/>
  <c r="S210" i="54"/>
  <c r="U194" i="54"/>
  <c r="T194" i="54"/>
  <c r="S194" i="54"/>
  <c r="U178" i="54"/>
  <c r="T178" i="54"/>
  <c r="S178" i="54"/>
  <c r="U162" i="54"/>
  <c r="T162" i="54"/>
  <c r="S162" i="54"/>
  <c r="U146" i="54"/>
  <c r="T146" i="54"/>
  <c r="S146" i="54"/>
  <c r="U130" i="54"/>
  <c r="T130" i="54"/>
  <c r="S130" i="54"/>
  <c r="U114" i="54"/>
  <c r="T114" i="54"/>
  <c r="S114" i="54"/>
  <c r="U98" i="54"/>
  <c r="T98" i="54"/>
  <c r="S98" i="54"/>
  <c r="U82" i="54"/>
  <c r="T82" i="54"/>
  <c r="S82" i="54"/>
  <c r="U66" i="54"/>
  <c r="T66" i="54"/>
  <c r="S66" i="54"/>
  <c r="U50" i="54"/>
  <c r="T50" i="54"/>
  <c r="S50" i="54"/>
  <c r="U34" i="54"/>
  <c r="T34" i="54"/>
  <c r="S34" i="54"/>
  <c r="V34" i="54" s="1"/>
  <c r="U18" i="54"/>
  <c r="T18" i="54"/>
  <c r="S18" i="54"/>
  <c r="V18" i="54" s="1"/>
  <c r="U604" i="26"/>
  <c r="T604" i="26"/>
  <c r="S604" i="26"/>
  <c r="U588" i="26"/>
  <c r="T588" i="26"/>
  <c r="S588" i="26"/>
  <c r="U572" i="26"/>
  <c r="T572" i="26"/>
  <c r="S572" i="26"/>
  <c r="T556" i="26"/>
  <c r="S556" i="26"/>
  <c r="U556" i="26"/>
  <c r="T540" i="26"/>
  <c r="S540" i="26"/>
  <c r="U540" i="26"/>
  <c r="T524" i="26"/>
  <c r="S524" i="26"/>
  <c r="U524" i="26"/>
  <c r="T508" i="26"/>
  <c r="S508" i="26"/>
  <c r="U508" i="26"/>
  <c r="T492" i="26"/>
  <c r="S492" i="26"/>
  <c r="U492" i="26"/>
  <c r="T476" i="26"/>
  <c r="S476" i="26"/>
  <c r="U476" i="26"/>
  <c r="T460" i="26"/>
  <c r="S460" i="26"/>
  <c r="U460" i="26"/>
  <c r="T444" i="26"/>
  <c r="S444" i="26"/>
  <c r="U444" i="26"/>
  <c r="T428" i="26"/>
  <c r="S428" i="26"/>
  <c r="U428" i="26"/>
  <c r="T412" i="26"/>
  <c r="S412" i="26"/>
  <c r="U412" i="26"/>
  <c r="T396" i="26"/>
  <c r="S396" i="26"/>
  <c r="U396" i="26"/>
  <c r="T380" i="26"/>
  <c r="S380" i="26"/>
  <c r="U380" i="26"/>
  <c r="U364" i="26"/>
  <c r="T364" i="26"/>
  <c r="S364" i="26"/>
  <c r="U348" i="26"/>
  <c r="T348" i="26"/>
  <c r="S348" i="26"/>
  <c r="U332" i="26"/>
  <c r="T332" i="26"/>
  <c r="S332" i="26"/>
  <c r="U316" i="26"/>
  <c r="T316" i="26"/>
  <c r="S316" i="26"/>
  <c r="U300" i="26"/>
  <c r="T300" i="26"/>
  <c r="S300" i="26"/>
  <c r="U284" i="26"/>
  <c r="T284" i="26"/>
  <c r="S284" i="26"/>
  <c r="U268" i="26"/>
  <c r="T268" i="26"/>
  <c r="S268" i="26"/>
  <c r="U252" i="26"/>
  <c r="T252" i="26"/>
  <c r="S252" i="26"/>
  <c r="U236" i="26"/>
  <c r="T236" i="26"/>
  <c r="S236" i="26"/>
  <c r="U220" i="26"/>
  <c r="T220" i="26"/>
  <c r="S220" i="26"/>
  <c r="U204" i="26"/>
  <c r="T204" i="26"/>
  <c r="S204" i="26"/>
  <c r="U188" i="26"/>
  <c r="T188" i="26"/>
  <c r="S188" i="26"/>
  <c r="U172" i="26"/>
  <c r="T172" i="26"/>
  <c r="S172" i="26"/>
  <c r="U156" i="26"/>
  <c r="T156" i="26"/>
  <c r="S156" i="26"/>
  <c r="U140" i="26"/>
  <c r="T140" i="26"/>
  <c r="S140" i="26"/>
  <c r="T124" i="26"/>
  <c r="U124" i="26"/>
  <c r="S124" i="26"/>
  <c r="T108" i="26"/>
  <c r="U108" i="26"/>
  <c r="S108" i="26"/>
  <c r="T92" i="26"/>
  <c r="U92" i="26"/>
  <c r="S92" i="26"/>
  <c r="T76" i="26"/>
  <c r="U76" i="26"/>
  <c r="S76" i="26"/>
  <c r="T60" i="26"/>
  <c r="U60" i="26"/>
  <c r="S60" i="26"/>
  <c r="T44" i="26"/>
  <c r="U44" i="26"/>
  <c r="S44" i="26"/>
  <c r="V44" i="26" s="1"/>
  <c r="T28" i="26"/>
  <c r="U28" i="26"/>
  <c r="S28" i="26"/>
  <c r="V28" i="26" s="1"/>
  <c r="T12" i="26"/>
  <c r="U12" i="26"/>
  <c r="S12" i="26"/>
  <c r="V12" i="26" s="1"/>
  <c r="U601" i="54"/>
  <c r="T601" i="54"/>
  <c r="S601" i="54"/>
  <c r="U585" i="54"/>
  <c r="T585" i="54"/>
  <c r="S585" i="54"/>
  <c r="U569" i="54"/>
  <c r="T569" i="54"/>
  <c r="S569" i="54"/>
  <c r="U553" i="54"/>
  <c r="T553" i="54"/>
  <c r="S553" i="54"/>
  <c r="U537" i="54"/>
  <c r="T537" i="54"/>
  <c r="S537" i="54"/>
  <c r="U521" i="54"/>
  <c r="T521" i="54"/>
  <c r="S521" i="54"/>
  <c r="U505" i="54"/>
  <c r="T505" i="54"/>
  <c r="S505" i="54"/>
  <c r="U489" i="54"/>
  <c r="T489" i="54"/>
  <c r="S489" i="54"/>
  <c r="U473" i="54"/>
  <c r="T473" i="54"/>
  <c r="S473" i="54"/>
  <c r="U457" i="54"/>
  <c r="T457" i="54"/>
  <c r="S457" i="54"/>
  <c r="U441" i="54"/>
  <c r="T441" i="54"/>
  <c r="S441" i="54"/>
  <c r="U425" i="54"/>
  <c r="T425" i="54"/>
  <c r="S425" i="54"/>
  <c r="U409" i="54"/>
  <c r="T409" i="54"/>
  <c r="S409" i="54"/>
  <c r="U393" i="54"/>
  <c r="T393" i="54"/>
  <c r="S393" i="54"/>
  <c r="U377" i="54"/>
  <c r="T377" i="54"/>
  <c r="S377" i="54"/>
  <c r="U361" i="54"/>
  <c r="T361" i="54"/>
  <c r="S361" i="54"/>
  <c r="U345" i="54"/>
  <c r="T345" i="54"/>
  <c r="S345" i="54"/>
  <c r="U329" i="54"/>
  <c r="T329" i="54"/>
  <c r="S329" i="54"/>
  <c r="U313" i="54"/>
  <c r="T313" i="54"/>
  <c r="S313" i="54"/>
  <c r="U297" i="54"/>
  <c r="T297" i="54"/>
  <c r="S297" i="54"/>
  <c r="U281" i="54"/>
  <c r="T281" i="54"/>
  <c r="S281" i="54"/>
  <c r="U265" i="54"/>
  <c r="T265" i="54"/>
  <c r="S265" i="54"/>
  <c r="U249" i="54"/>
  <c r="T249" i="54"/>
  <c r="S249" i="54"/>
  <c r="U233" i="54"/>
  <c r="T233" i="54"/>
  <c r="S233" i="54"/>
  <c r="U217" i="54"/>
  <c r="T217" i="54"/>
  <c r="S217" i="54"/>
  <c r="U201" i="54"/>
  <c r="T201" i="54"/>
  <c r="S201" i="54"/>
  <c r="U185" i="54"/>
  <c r="T185" i="54"/>
  <c r="S185" i="54"/>
  <c r="U169" i="54"/>
  <c r="T169" i="54"/>
  <c r="S169" i="54"/>
  <c r="U153" i="54"/>
  <c r="T153" i="54"/>
  <c r="S153" i="54"/>
  <c r="U137" i="54"/>
  <c r="T137" i="54"/>
  <c r="S137" i="54"/>
  <c r="U121" i="54"/>
  <c r="T121" i="54"/>
  <c r="S121" i="54"/>
  <c r="U105" i="54"/>
  <c r="T105" i="54"/>
  <c r="S105" i="54"/>
  <c r="U89" i="54"/>
  <c r="T89" i="54"/>
  <c r="S89" i="54"/>
  <c r="U73" i="54"/>
  <c r="T73" i="54"/>
  <c r="S73" i="54"/>
  <c r="U57" i="54"/>
  <c r="T57" i="54"/>
  <c r="S57" i="54"/>
  <c r="U41" i="54"/>
  <c r="T41" i="54"/>
  <c r="S41" i="54"/>
  <c r="V41" i="54" s="1"/>
  <c r="U25" i="54"/>
  <c r="T25" i="54"/>
  <c r="S25" i="54"/>
  <c r="V25" i="54" s="1"/>
  <c r="U9" i="54"/>
  <c r="T9" i="54"/>
  <c r="S9" i="54"/>
  <c r="T595" i="26"/>
  <c r="U595" i="26"/>
  <c r="S595" i="26"/>
  <c r="U579" i="26"/>
  <c r="T579" i="26"/>
  <c r="S579" i="26"/>
  <c r="T563" i="26"/>
  <c r="U563" i="26"/>
  <c r="S563" i="26"/>
  <c r="U547" i="26"/>
  <c r="T547" i="26"/>
  <c r="S547" i="26"/>
  <c r="U531" i="26"/>
  <c r="T531" i="26"/>
  <c r="S531" i="26"/>
  <c r="U515" i="26"/>
  <c r="T515" i="26"/>
  <c r="S515" i="26"/>
  <c r="U499" i="26"/>
  <c r="T499" i="26"/>
  <c r="S499" i="26"/>
  <c r="U483" i="26"/>
  <c r="T483" i="26"/>
  <c r="S483" i="26"/>
  <c r="U467" i="26"/>
  <c r="T467" i="26"/>
  <c r="S467" i="26"/>
  <c r="U451" i="26"/>
  <c r="T451" i="26"/>
  <c r="S451" i="26"/>
  <c r="U435" i="26"/>
  <c r="T435" i="26"/>
  <c r="S435" i="26"/>
  <c r="U419" i="26"/>
  <c r="T419" i="26"/>
  <c r="S419" i="26"/>
  <c r="U403" i="26"/>
  <c r="T403" i="26"/>
  <c r="S403" i="26"/>
  <c r="U387" i="26"/>
  <c r="T387" i="26"/>
  <c r="S387" i="26"/>
  <c r="U371" i="26"/>
  <c r="T371" i="26"/>
  <c r="S371" i="26"/>
  <c r="T355" i="26"/>
  <c r="U355" i="26"/>
  <c r="S355" i="26"/>
  <c r="U339" i="26"/>
  <c r="T339" i="26"/>
  <c r="S339" i="26"/>
  <c r="T323" i="26"/>
  <c r="U323" i="26"/>
  <c r="S323" i="26"/>
  <c r="U307" i="26"/>
  <c r="T307" i="26"/>
  <c r="S307" i="26"/>
  <c r="T291" i="26"/>
  <c r="U291" i="26"/>
  <c r="S291" i="26"/>
  <c r="U275" i="26"/>
  <c r="T275" i="26"/>
  <c r="S275" i="26"/>
  <c r="T259" i="26"/>
  <c r="U259" i="26"/>
  <c r="S259" i="26"/>
  <c r="U243" i="26"/>
  <c r="T243" i="26"/>
  <c r="S243" i="26"/>
  <c r="T227" i="26"/>
  <c r="U227" i="26"/>
  <c r="S227" i="26"/>
  <c r="U211" i="26"/>
  <c r="T211" i="26"/>
  <c r="S211" i="26"/>
  <c r="T195" i="26"/>
  <c r="U195" i="26"/>
  <c r="S195" i="26"/>
  <c r="U179" i="26"/>
  <c r="T179" i="26"/>
  <c r="S179" i="26"/>
  <c r="T163" i="26"/>
  <c r="U163" i="26"/>
  <c r="S163" i="26"/>
  <c r="U147" i="26"/>
  <c r="T147" i="26"/>
  <c r="S147" i="26"/>
  <c r="T131" i="26"/>
  <c r="U131" i="26"/>
  <c r="S131" i="26"/>
  <c r="T115" i="26"/>
  <c r="U115" i="26"/>
  <c r="S115" i="26"/>
  <c r="T99" i="26"/>
  <c r="U99" i="26"/>
  <c r="S99" i="26"/>
  <c r="T83" i="26"/>
  <c r="U83" i="26"/>
  <c r="S83" i="26"/>
  <c r="T67" i="26"/>
  <c r="U67" i="26"/>
  <c r="S67" i="26"/>
  <c r="T51" i="26"/>
  <c r="U51" i="26"/>
  <c r="S51" i="26"/>
  <c r="U35" i="26"/>
  <c r="S35" i="26"/>
  <c r="V35" i="26" s="1"/>
  <c r="T35" i="26"/>
  <c r="U19" i="26"/>
  <c r="S19" i="26"/>
  <c r="V19" i="26" s="1"/>
  <c r="T19" i="26"/>
  <c r="U604" i="54"/>
  <c r="T604" i="54"/>
  <c r="S604" i="54"/>
  <c r="U588" i="54"/>
  <c r="T588" i="54"/>
  <c r="S588" i="54"/>
  <c r="U572" i="54"/>
  <c r="T572" i="54"/>
  <c r="S572" i="54"/>
  <c r="U556" i="54"/>
  <c r="T556" i="54"/>
  <c r="S556" i="54"/>
  <c r="U540" i="54"/>
  <c r="T540" i="54"/>
  <c r="S540" i="54"/>
  <c r="U524" i="54"/>
  <c r="T524" i="54"/>
  <c r="S524" i="54"/>
  <c r="U508" i="54"/>
  <c r="T508" i="54"/>
  <c r="S508" i="54"/>
  <c r="U492" i="54"/>
  <c r="T492" i="54"/>
  <c r="S492" i="54"/>
  <c r="U476" i="54"/>
  <c r="T476" i="54"/>
  <c r="S476" i="54"/>
  <c r="U460" i="54"/>
  <c r="T460" i="54"/>
  <c r="S460" i="54"/>
  <c r="U444" i="54"/>
  <c r="T444" i="54"/>
  <c r="S444" i="54"/>
  <c r="U428" i="54"/>
  <c r="T428" i="54"/>
  <c r="S428" i="54"/>
  <c r="U412" i="54"/>
  <c r="T412" i="54"/>
  <c r="S412" i="54"/>
  <c r="U396" i="54"/>
  <c r="T396" i="54"/>
  <c r="S396" i="54"/>
  <c r="U380" i="54"/>
  <c r="T380" i="54"/>
  <c r="S380" i="54"/>
  <c r="U364" i="54"/>
  <c r="T364" i="54"/>
  <c r="S364" i="54"/>
  <c r="U348" i="54"/>
  <c r="T348" i="54"/>
  <c r="S348" i="54"/>
  <c r="U332" i="54"/>
  <c r="T332" i="54"/>
  <c r="S332" i="54"/>
  <c r="U316" i="54"/>
  <c r="T316" i="54"/>
  <c r="S316" i="54"/>
  <c r="U300" i="54"/>
  <c r="T300" i="54"/>
  <c r="S300" i="54"/>
  <c r="U284" i="54"/>
  <c r="T284" i="54"/>
  <c r="S284" i="54"/>
  <c r="U268" i="54"/>
  <c r="T268" i="54"/>
  <c r="S268" i="54"/>
  <c r="U252" i="54"/>
  <c r="T252" i="54"/>
  <c r="S252" i="54"/>
  <c r="U236" i="54"/>
  <c r="T236" i="54"/>
  <c r="S236" i="54"/>
  <c r="U220" i="54"/>
  <c r="T220" i="54"/>
  <c r="S220" i="54"/>
  <c r="U204" i="54"/>
  <c r="T204" i="54"/>
  <c r="S204" i="54"/>
  <c r="U188" i="54"/>
  <c r="T188" i="54"/>
  <c r="S188" i="54"/>
  <c r="U172" i="54"/>
  <c r="T172" i="54"/>
  <c r="S172" i="54"/>
  <c r="U156" i="54"/>
  <c r="T156" i="54"/>
  <c r="S156" i="54"/>
  <c r="U140" i="54"/>
  <c r="T140" i="54"/>
  <c r="S140" i="54"/>
  <c r="U124" i="54"/>
  <c r="T124" i="54"/>
  <c r="S124" i="54"/>
  <c r="U108" i="54"/>
  <c r="T108" i="54"/>
  <c r="S108" i="54"/>
  <c r="U92" i="54"/>
  <c r="T92" i="54"/>
  <c r="S92" i="54"/>
  <c r="U76" i="54"/>
  <c r="T76" i="54"/>
  <c r="S76" i="54"/>
  <c r="U60" i="54"/>
  <c r="T60" i="54"/>
  <c r="S60" i="54"/>
  <c r="U44" i="54"/>
  <c r="T44" i="54"/>
  <c r="S44" i="54"/>
  <c r="V44" i="54" s="1"/>
  <c r="U28" i="54"/>
  <c r="T28" i="54"/>
  <c r="S28" i="54"/>
  <c r="V28" i="54" s="1"/>
  <c r="U12" i="54"/>
  <c r="T12" i="54"/>
  <c r="S12" i="54"/>
  <c r="T594" i="26"/>
  <c r="U594" i="26"/>
  <c r="S594" i="26"/>
  <c r="U578" i="26"/>
  <c r="T578" i="26"/>
  <c r="S578" i="26"/>
  <c r="T562" i="26"/>
  <c r="U562" i="26"/>
  <c r="S562" i="26"/>
  <c r="T546" i="26"/>
  <c r="S546" i="26"/>
  <c r="U546" i="26"/>
  <c r="T530" i="26"/>
  <c r="S530" i="26"/>
  <c r="U530" i="26"/>
  <c r="T514" i="26"/>
  <c r="S514" i="26"/>
  <c r="U514" i="26"/>
  <c r="T498" i="26"/>
  <c r="S498" i="26"/>
  <c r="U498" i="26"/>
  <c r="T482" i="26"/>
  <c r="S482" i="26"/>
  <c r="U482" i="26"/>
  <c r="T466" i="26"/>
  <c r="S466" i="26"/>
  <c r="U466" i="26"/>
  <c r="T450" i="26"/>
  <c r="S450" i="26"/>
  <c r="U450" i="26"/>
  <c r="T434" i="26"/>
  <c r="S434" i="26"/>
  <c r="U434" i="26"/>
  <c r="T418" i="26"/>
  <c r="S418" i="26"/>
  <c r="U418" i="26"/>
  <c r="T402" i="26"/>
  <c r="S402" i="26"/>
  <c r="U402" i="26"/>
  <c r="T386" i="26"/>
  <c r="S386" i="26"/>
  <c r="U386" i="26"/>
  <c r="T370" i="26"/>
  <c r="S370" i="26"/>
  <c r="U370" i="26"/>
  <c r="T354" i="26"/>
  <c r="U354" i="26"/>
  <c r="S354" i="26"/>
  <c r="T338" i="26"/>
  <c r="S338" i="26"/>
  <c r="U338" i="26"/>
  <c r="T322" i="26"/>
  <c r="U322" i="26"/>
  <c r="S322" i="26"/>
  <c r="T306" i="26"/>
  <c r="S306" i="26"/>
  <c r="U306" i="26"/>
  <c r="T290" i="26"/>
  <c r="U290" i="26"/>
  <c r="S290" i="26"/>
  <c r="T274" i="26"/>
  <c r="S274" i="26"/>
  <c r="U274" i="26"/>
  <c r="T258" i="26"/>
  <c r="U258" i="26"/>
  <c r="S258" i="26"/>
  <c r="T242" i="26"/>
  <c r="S242" i="26"/>
  <c r="U242" i="26"/>
  <c r="T226" i="26"/>
  <c r="U226" i="26"/>
  <c r="S226" i="26"/>
  <c r="T210" i="26"/>
  <c r="S210" i="26"/>
  <c r="U210" i="26"/>
  <c r="T194" i="26"/>
  <c r="U194" i="26"/>
  <c r="S194" i="26"/>
  <c r="T178" i="26"/>
  <c r="S178" i="26"/>
  <c r="U178" i="26"/>
  <c r="T162" i="26"/>
  <c r="U162" i="26"/>
  <c r="S162" i="26"/>
  <c r="T146" i="26"/>
  <c r="S146" i="26"/>
  <c r="U146" i="26"/>
  <c r="T130" i="26"/>
  <c r="U130" i="26"/>
  <c r="S130" i="26"/>
  <c r="T114" i="26"/>
  <c r="U114" i="26"/>
  <c r="S114" i="26"/>
  <c r="T98" i="26"/>
  <c r="U98" i="26"/>
  <c r="S98" i="26"/>
  <c r="T82" i="26"/>
  <c r="U82" i="26"/>
  <c r="S82" i="26"/>
  <c r="T66" i="26"/>
  <c r="U66" i="26"/>
  <c r="S66" i="26"/>
  <c r="T50" i="26"/>
  <c r="U50" i="26"/>
  <c r="S50" i="26"/>
  <c r="U34" i="26"/>
  <c r="S34" i="26"/>
  <c r="V34" i="26" s="1"/>
  <c r="T34" i="26"/>
  <c r="U18" i="26"/>
  <c r="S18" i="26"/>
  <c r="V18" i="26" s="1"/>
  <c r="T18" i="26"/>
  <c r="U603" i="54"/>
  <c r="T603" i="54"/>
  <c r="S603" i="54"/>
  <c r="U587" i="54"/>
  <c r="T587" i="54"/>
  <c r="S587" i="54"/>
  <c r="U571" i="54"/>
  <c r="T571" i="54"/>
  <c r="S571" i="54"/>
  <c r="U555" i="54"/>
  <c r="T555" i="54"/>
  <c r="S555" i="54"/>
  <c r="U539" i="54"/>
  <c r="T539" i="54"/>
  <c r="S539" i="54"/>
  <c r="U523" i="54"/>
  <c r="T523" i="54"/>
  <c r="S523" i="54"/>
  <c r="U507" i="54"/>
  <c r="T507" i="54"/>
  <c r="S507" i="54"/>
  <c r="U491" i="54"/>
  <c r="T491" i="54"/>
  <c r="S491" i="54"/>
  <c r="U475" i="54"/>
  <c r="T475" i="54"/>
  <c r="S475" i="54"/>
  <c r="U459" i="54"/>
  <c r="T459" i="54"/>
  <c r="S459" i="54"/>
  <c r="U443" i="54"/>
  <c r="T443" i="54"/>
  <c r="S443" i="54"/>
  <c r="U427" i="54"/>
  <c r="T427" i="54"/>
  <c r="S427" i="54"/>
  <c r="U411" i="54"/>
  <c r="T411" i="54"/>
  <c r="S411" i="54"/>
  <c r="U395" i="54"/>
  <c r="T395" i="54"/>
  <c r="S395" i="54"/>
  <c r="U379" i="54"/>
  <c r="T379" i="54"/>
  <c r="S379" i="54"/>
  <c r="U363" i="54"/>
  <c r="T363" i="54"/>
  <c r="S363" i="54"/>
  <c r="U347" i="54"/>
  <c r="T347" i="54"/>
  <c r="S347" i="54"/>
  <c r="U331" i="54"/>
  <c r="T331" i="54"/>
  <c r="S331" i="54"/>
  <c r="U315" i="54"/>
  <c r="T315" i="54"/>
  <c r="S315" i="54"/>
  <c r="U299" i="54"/>
  <c r="T299" i="54"/>
  <c r="S299" i="54"/>
  <c r="U283" i="54"/>
  <c r="T283" i="54"/>
  <c r="S283" i="54"/>
  <c r="U267" i="54"/>
  <c r="T267" i="54"/>
  <c r="S267" i="54"/>
  <c r="U251" i="54"/>
  <c r="T251" i="54"/>
  <c r="S251" i="54"/>
  <c r="U235" i="54"/>
  <c r="T235" i="54"/>
  <c r="S235" i="54"/>
  <c r="U219" i="54"/>
  <c r="T219" i="54"/>
  <c r="S219" i="54"/>
  <c r="U203" i="54"/>
  <c r="T203" i="54"/>
  <c r="S203" i="54"/>
  <c r="U187" i="54"/>
  <c r="T187" i="54"/>
  <c r="S187" i="54"/>
  <c r="U171" i="54"/>
  <c r="T171" i="54"/>
  <c r="S171" i="54"/>
  <c r="U155" i="54"/>
  <c r="T155" i="54"/>
  <c r="S155" i="54"/>
  <c r="U139" i="54"/>
  <c r="T139" i="54"/>
  <c r="S139" i="54"/>
  <c r="U123" i="54"/>
  <c r="T123" i="54"/>
  <c r="S123" i="54"/>
  <c r="U107" i="54"/>
  <c r="T107" i="54"/>
  <c r="S107" i="54"/>
  <c r="U91" i="54"/>
  <c r="T91" i="54"/>
  <c r="S91" i="54"/>
  <c r="U75" i="54"/>
  <c r="T75" i="54"/>
  <c r="S75" i="54"/>
  <c r="U59" i="54"/>
  <c r="T59" i="54"/>
  <c r="S59" i="54"/>
  <c r="U43" i="54"/>
  <c r="T43" i="54"/>
  <c r="S43" i="54"/>
  <c r="V43" i="54" s="1"/>
  <c r="U27" i="54"/>
  <c r="T27" i="54"/>
  <c r="S27" i="54"/>
  <c r="U11" i="54"/>
  <c r="T11" i="54"/>
  <c r="S11" i="54"/>
  <c r="S593" i="26"/>
  <c r="T593" i="26"/>
  <c r="U593" i="26"/>
  <c r="S577" i="26"/>
  <c r="T577" i="26"/>
  <c r="U577" i="26"/>
  <c r="S561" i="26"/>
  <c r="T561" i="26"/>
  <c r="U561" i="26"/>
  <c r="S545" i="26"/>
  <c r="T545" i="26"/>
  <c r="U545" i="26"/>
  <c r="S529" i="26"/>
  <c r="U529" i="26"/>
  <c r="T529" i="26"/>
  <c r="S513" i="26"/>
  <c r="U513" i="26"/>
  <c r="T513" i="26"/>
  <c r="S497" i="26"/>
  <c r="U497" i="26"/>
  <c r="T497" i="26"/>
  <c r="S481" i="26"/>
  <c r="U481" i="26"/>
  <c r="T481" i="26"/>
  <c r="S465" i="26"/>
  <c r="U465" i="26"/>
  <c r="T465" i="26"/>
  <c r="S449" i="26"/>
  <c r="U449" i="26"/>
  <c r="T449" i="26"/>
  <c r="S433" i="26"/>
  <c r="U433" i="26"/>
  <c r="T433" i="26"/>
  <c r="S417" i="26"/>
  <c r="U417" i="26"/>
  <c r="T417" i="26"/>
  <c r="S401" i="26"/>
  <c r="U401" i="26"/>
  <c r="T401" i="26"/>
  <c r="S385" i="26"/>
  <c r="U385" i="26"/>
  <c r="T385" i="26"/>
  <c r="S369" i="26"/>
  <c r="U369" i="26"/>
  <c r="T369" i="26"/>
  <c r="S353" i="26"/>
  <c r="U353" i="26"/>
  <c r="T353" i="26"/>
  <c r="S337" i="26"/>
  <c r="U337" i="26"/>
  <c r="T337" i="26"/>
  <c r="S321" i="26"/>
  <c r="U321" i="26"/>
  <c r="T321" i="26"/>
  <c r="S305" i="26"/>
  <c r="U305" i="26"/>
  <c r="T305" i="26"/>
  <c r="S289" i="26"/>
  <c r="U289" i="26"/>
  <c r="T289" i="26"/>
  <c r="S273" i="26"/>
  <c r="U273" i="26"/>
  <c r="T273" i="26"/>
  <c r="S257" i="26"/>
  <c r="U257" i="26"/>
  <c r="T257" i="26"/>
  <c r="S241" i="26"/>
  <c r="U241" i="26"/>
  <c r="T241" i="26"/>
  <c r="U225" i="26"/>
  <c r="T225" i="26"/>
  <c r="S225" i="26"/>
  <c r="U209" i="26"/>
  <c r="T209" i="26"/>
  <c r="S209" i="26"/>
  <c r="U193" i="26"/>
  <c r="S193" i="26"/>
  <c r="T193" i="26"/>
  <c r="U177" i="26"/>
  <c r="S177" i="26"/>
  <c r="T177" i="26"/>
  <c r="U161" i="26"/>
  <c r="S161" i="26"/>
  <c r="T161" i="26"/>
  <c r="U145" i="26"/>
  <c r="S145" i="26"/>
  <c r="T145" i="26"/>
  <c r="U129" i="26"/>
  <c r="S129" i="26"/>
  <c r="T129" i="26"/>
  <c r="U113" i="26"/>
  <c r="S113" i="26"/>
  <c r="T113" i="26"/>
  <c r="U97" i="26"/>
  <c r="S97" i="26"/>
  <c r="T97" i="26"/>
  <c r="U81" i="26"/>
  <c r="S81" i="26"/>
  <c r="T81" i="26"/>
  <c r="U65" i="26"/>
  <c r="S65" i="26"/>
  <c r="T65" i="26"/>
  <c r="U49" i="26"/>
  <c r="S49" i="26"/>
  <c r="T49" i="26"/>
  <c r="U33" i="26"/>
  <c r="S33" i="26"/>
  <c r="V33" i="26" s="1"/>
  <c r="T33" i="26"/>
  <c r="U17" i="26"/>
  <c r="S17" i="26"/>
  <c r="V17" i="26" s="1"/>
  <c r="T17" i="26"/>
  <c r="U600" i="27"/>
  <c r="T600" i="27"/>
  <c r="S600" i="27"/>
  <c r="U584" i="27"/>
  <c r="T584" i="27"/>
  <c r="S584" i="27"/>
  <c r="U568" i="27"/>
  <c r="T568" i="27"/>
  <c r="S568" i="27"/>
  <c r="U552" i="27"/>
  <c r="T552" i="27"/>
  <c r="S552" i="27"/>
  <c r="U536" i="27"/>
  <c r="T536" i="27"/>
  <c r="S536" i="27"/>
  <c r="U520" i="27"/>
  <c r="T520" i="27"/>
  <c r="S520" i="27"/>
  <c r="U504" i="27"/>
  <c r="T504" i="27"/>
  <c r="S504" i="27"/>
  <c r="U488" i="27"/>
  <c r="T488" i="27"/>
  <c r="S488" i="27"/>
  <c r="U472" i="27"/>
  <c r="T472" i="27"/>
  <c r="S472" i="27"/>
  <c r="U456" i="27"/>
  <c r="T456" i="27"/>
  <c r="S456" i="27"/>
  <c r="U440" i="27"/>
  <c r="T440" i="27"/>
  <c r="S440" i="27"/>
  <c r="U424" i="27"/>
  <c r="T424" i="27"/>
  <c r="S424" i="27"/>
  <c r="U408" i="27"/>
  <c r="T408" i="27"/>
  <c r="S408" i="27"/>
  <c r="U392" i="27"/>
  <c r="T392" i="27"/>
  <c r="S392" i="27"/>
  <c r="U376" i="27"/>
  <c r="T376" i="27"/>
  <c r="S376" i="27"/>
  <c r="U360" i="27"/>
  <c r="T360" i="27"/>
  <c r="S360" i="27"/>
  <c r="U344" i="27"/>
  <c r="T344" i="27"/>
  <c r="S344" i="27"/>
  <c r="U328" i="27"/>
  <c r="T328" i="27"/>
  <c r="S328" i="27"/>
  <c r="U312" i="27"/>
  <c r="T312" i="27"/>
  <c r="S312" i="27"/>
  <c r="U296" i="27"/>
  <c r="T296" i="27"/>
  <c r="S296" i="27"/>
  <c r="U280" i="27"/>
  <c r="T280" i="27"/>
  <c r="S280" i="27"/>
  <c r="U264" i="27"/>
  <c r="T264" i="27"/>
  <c r="S264" i="27"/>
  <c r="U248" i="27"/>
  <c r="T248" i="27"/>
  <c r="S248" i="27"/>
  <c r="U232" i="27"/>
  <c r="T232" i="27"/>
  <c r="S232" i="27"/>
  <c r="U216" i="27"/>
  <c r="T216" i="27"/>
  <c r="S216" i="27"/>
  <c r="U200" i="27"/>
  <c r="T200" i="27"/>
  <c r="S200" i="27"/>
  <c r="U184" i="27"/>
  <c r="T184" i="27"/>
  <c r="S184" i="27"/>
  <c r="U168" i="27"/>
  <c r="T168" i="27"/>
  <c r="S168" i="27"/>
  <c r="U152" i="27"/>
  <c r="T152" i="27"/>
  <c r="S152" i="27"/>
  <c r="U136" i="27"/>
  <c r="T136" i="27"/>
  <c r="S136" i="27"/>
  <c r="U120" i="27"/>
  <c r="T120" i="27"/>
  <c r="S120" i="27"/>
  <c r="U104" i="27"/>
  <c r="T104" i="27"/>
  <c r="S104" i="27"/>
  <c r="U88" i="27"/>
  <c r="T88" i="27"/>
  <c r="S88" i="27"/>
  <c r="U72" i="27"/>
  <c r="T72" i="27"/>
  <c r="S72" i="27"/>
  <c r="U56" i="27"/>
  <c r="T56" i="27"/>
  <c r="S56" i="27"/>
  <c r="U40" i="27"/>
  <c r="T40" i="27"/>
  <c r="S40" i="27"/>
  <c r="V40" i="27" s="1"/>
  <c r="U24" i="27"/>
  <c r="T24" i="27"/>
  <c r="S24" i="27"/>
  <c r="V24" i="27" s="1"/>
  <c r="U8" i="27"/>
  <c r="T8" i="27"/>
  <c r="S8" i="27"/>
  <c r="V8" i="27" s="1"/>
  <c r="U593" i="28"/>
  <c r="S593" i="28"/>
  <c r="T593" i="28"/>
  <c r="U577" i="28"/>
  <c r="S577" i="28"/>
  <c r="T577" i="28"/>
  <c r="U561" i="28"/>
  <c r="S561" i="28"/>
  <c r="T561" i="28"/>
  <c r="U545" i="28"/>
  <c r="S545" i="28"/>
  <c r="T545" i="28"/>
  <c r="U529" i="28"/>
  <c r="S529" i="28"/>
  <c r="T529" i="28"/>
  <c r="U513" i="28"/>
  <c r="S513" i="28"/>
  <c r="T513" i="28"/>
  <c r="U497" i="28"/>
  <c r="S497" i="28"/>
  <c r="T497" i="28"/>
  <c r="U481" i="28"/>
  <c r="S481" i="28"/>
  <c r="T481" i="28"/>
  <c r="U465" i="28"/>
  <c r="T465" i="28"/>
  <c r="S465" i="28"/>
  <c r="U449" i="28"/>
  <c r="S449" i="28"/>
  <c r="T449" i="28"/>
  <c r="U433" i="28"/>
  <c r="S433" i="28"/>
  <c r="T433" i="28"/>
  <c r="U417" i="28"/>
  <c r="T417" i="28"/>
  <c r="S417" i="28"/>
  <c r="U401" i="28"/>
  <c r="T401" i="28"/>
  <c r="S401" i="28"/>
  <c r="U385" i="28"/>
  <c r="T385" i="28"/>
  <c r="S385" i="28"/>
  <c r="U369" i="28"/>
  <c r="T369" i="28"/>
  <c r="S369" i="28"/>
  <c r="U353" i="28"/>
  <c r="T353" i="28"/>
  <c r="S353" i="28"/>
  <c r="U337" i="28"/>
  <c r="T337" i="28"/>
  <c r="S337" i="28"/>
  <c r="U321" i="28"/>
  <c r="T321" i="28"/>
  <c r="S321" i="28"/>
  <c r="U305" i="28"/>
  <c r="T305" i="28"/>
  <c r="S305" i="28"/>
  <c r="U289" i="28"/>
  <c r="T289" i="28"/>
  <c r="S289" i="28"/>
  <c r="U273" i="28"/>
  <c r="T273" i="28"/>
  <c r="S273" i="28"/>
  <c r="U257" i="28"/>
  <c r="T257" i="28"/>
  <c r="S257" i="28"/>
  <c r="U241" i="28"/>
  <c r="T241" i="28"/>
  <c r="S241" i="28"/>
  <c r="U225" i="28"/>
  <c r="T225" i="28"/>
  <c r="S225" i="28"/>
  <c r="U209" i="28"/>
  <c r="T209" i="28"/>
  <c r="S209" i="28"/>
  <c r="U171" i="28"/>
  <c r="S171" i="28"/>
  <c r="T171" i="28"/>
  <c r="U599" i="27"/>
  <c r="T599" i="27"/>
  <c r="S599" i="27"/>
  <c r="U583" i="27"/>
  <c r="T583" i="27"/>
  <c r="S583" i="27"/>
  <c r="U567" i="27"/>
  <c r="T567" i="27"/>
  <c r="S567" i="27"/>
  <c r="U551" i="27"/>
  <c r="T551" i="27"/>
  <c r="S551" i="27"/>
  <c r="U535" i="27"/>
  <c r="T535" i="27"/>
  <c r="S535" i="27"/>
  <c r="U519" i="27"/>
  <c r="T519" i="27"/>
  <c r="S519" i="27"/>
  <c r="U503" i="27"/>
  <c r="T503" i="27"/>
  <c r="S503" i="27"/>
  <c r="U487" i="27"/>
  <c r="T487" i="27"/>
  <c r="S487" i="27"/>
  <c r="U471" i="27"/>
  <c r="T471" i="27"/>
  <c r="S471" i="27"/>
  <c r="U455" i="27"/>
  <c r="T455" i="27"/>
  <c r="S455" i="27"/>
  <c r="U439" i="27"/>
  <c r="T439" i="27"/>
  <c r="S439" i="27"/>
  <c r="U423" i="27"/>
  <c r="T423" i="27"/>
  <c r="S423" i="27"/>
  <c r="U407" i="27"/>
  <c r="T407" i="27"/>
  <c r="S407" i="27"/>
  <c r="U391" i="27"/>
  <c r="T391" i="27"/>
  <c r="S391" i="27"/>
  <c r="U375" i="27"/>
  <c r="T375" i="27"/>
  <c r="S375" i="27"/>
  <c r="T359" i="27"/>
  <c r="S359" i="27"/>
  <c r="U359" i="27"/>
  <c r="U343" i="27"/>
  <c r="T343" i="27"/>
  <c r="S343" i="27"/>
  <c r="U327" i="27"/>
  <c r="T327" i="27"/>
  <c r="S327" i="27"/>
  <c r="U311" i="27"/>
  <c r="T311" i="27"/>
  <c r="S311" i="27"/>
  <c r="U295" i="27"/>
  <c r="T295" i="27"/>
  <c r="S295" i="27"/>
  <c r="U279" i="27"/>
  <c r="T279" i="27"/>
  <c r="S279" i="27"/>
  <c r="U263" i="27"/>
  <c r="T263" i="27"/>
  <c r="S263" i="27"/>
  <c r="U247" i="27"/>
  <c r="T247" i="27"/>
  <c r="S247" i="27"/>
  <c r="U231" i="27"/>
  <c r="T231" i="27"/>
  <c r="S231" i="27"/>
  <c r="U215" i="27"/>
  <c r="T215" i="27"/>
  <c r="S215" i="27"/>
  <c r="U199" i="27"/>
  <c r="T199" i="27"/>
  <c r="S199" i="27"/>
  <c r="U183" i="27"/>
  <c r="T183" i="27"/>
  <c r="S183" i="27"/>
  <c r="U167" i="27"/>
  <c r="T167" i="27"/>
  <c r="S167" i="27"/>
  <c r="U151" i="27"/>
  <c r="T151" i="27"/>
  <c r="S151" i="27"/>
  <c r="U135" i="27"/>
  <c r="T135" i="27"/>
  <c r="S135" i="27"/>
  <c r="U119" i="27"/>
  <c r="T119" i="27"/>
  <c r="S119" i="27"/>
  <c r="U103" i="27"/>
  <c r="T103" i="27"/>
  <c r="S103" i="27"/>
  <c r="U87" i="27"/>
  <c r="T87" i="27"/>
  <c r="S87" i="27"/>
  <c r="U71" i="27"/>
  <c r="T71" i="27"/>
  <c r="S71" i="27"/>
  <c r="U55" i="27"/>
  <c r="T55" i="27"/>
  <c r="S55" i="27"/>
  <c r="U39" i="27"/>
  <c r="T39" i="27"/>
  <c r="S39" i="27"/>
  <c r="V39" i="27" s="1"/>
  <c r="U23" i="27"/>
  <c r="T23" i="27"/>
  <c r="S23" i="27"/>
  <c r="V23" i="27" s="1"/>
  <c r="U7" i="27"/>
  <c r="T7" i="27"/>
  <c r="S7" i="27"/>
  <c r="V7" i="27" s="1"/>
  <c r="T596" i="28"/>
  <c r="U596" i="28"/>
  <c r="S596" i="28"/>
  <c r="T580" i="28"/>
  <c r="U580" i="28"/>
  <c r="S580" i="28"/>
  <c r="T564" i="28"/>
  <c r="U564" i="28"/>
  <c r="S564" i="28"/>
  <c r="T548" i="28"/>
  <c r="U548" i="28"/>
  <c r="S548" i="28"/>
  <c r="T532" i="28"/>
  <c r="U532" i="28"/>
  <c r="S532" i="28"/>
  <c r="T516" i="28"/>
  <c r="U516" i="28"/>
  <c r="S516" i="28"/>
  <c r="T500" i="28"/>
  <c r="U500" i="28"/>
  <c r="S500" i="28"/>
  <c r="T484" i="28"/>
  <c r="U484" i="28"/>
  <c r="S484" i="28"/>
  <c r="T468" i="28"/>
  <c r="U468" i="28"/>
  <c r="S468" i="28"/>
  <c r="T452" i="28"/>
  <c r="U452" i="28"/>
  <c r="S452" i="28"/>
  <c r="T436" i="28"/>
  <c r="U436" i="28"/>
  <c r="S436" i="28"/>
  <c r="T420" i="28"/>
  <c r="U420" i="28"/>
  <c r="S420" i="28"/>
  <c r="T404" i="28"/>
  <c r="U404" i="28"/>
  <c r="S404" i="28"/>
  <c r="T388" i="28"/>
  <c r="U388" i="28"/>
  <c r="S388" i="28"/>
  <c r="T372" i="28"/>
  <c r="U372" i="28"/>
  <c r="S372" i="28"/>
  <c r="T356" i="28"/>
  <c r="U356" i="28"/>
  <c r="S356" i="28"/>
  <c r="T340" i="28"/>
  <c r="U340" i="28"/>
  <c r="S340" i="28"/>
  <c r="T324" i="28"/>
  <c r="U324" i="28"/>
  <c r="S324" i="28"/>
  <c r="T308" i="28"/>
  <c r="U308" i="28"/>
  <c r="S308" i="28"/>
  <c r="T292" i="28"/>
  <c r="U292" i="28"/>
  <c r="S292" i="28"/>
  <c r="T276" i="28"/>
  <c r="U276" i="28"/>
  <c r="S276" i="28"/>
  <c r="T260" i="28"/>
  <c r="U260" i="28"/>
  <c r="S260" i="28"/>
  <c r="T244" i="28"/>
  <c r="U244" i="28"/>
  <c r="S244" i="28"/>
  <c r="T228" i="28"/>
  <c r="U228" i="28"/>
  <c r="S228" i="28"/>
  <c r="T212" i="28"/>
  <c r="U212" i="28"/>
  <c r="S212" i="28"/>
  <c r="U183" i="28"/>
  <c r="S183" i="28"/>
  <c r="T183" i="28"/>
  <c r="U602" i="27"/>
  <c r="T602" i="27"/>
  <c r="S602" i="27"/>
  <c r="U586" i="27"/>
  <c r="T586" i="27"/>
  <c r="S586" i="27"/>
  <c r="U570" i="27"/>
  <c r="T570" i="27"/>
  <c r="S570" i="27"/>
  <c r="U554" i="27"/>
  <c r="T554" i="27"/>
  <c r="S554" i="27"/>
  <c r="U538" i="27"/>
  <c r="T538" i="27"/>
  <c r="S538" i="27"/>
  <c r="U522" i="27"/>
  <c r="T522" i="27"/>
  <c r="S522" i="27"/>
  <c r="U506" i="27"/>
  <c r="T506" i="27"/>
  <c r="S506" i="27"/>
  <c r="U490" i="27"/>
  <c r="T490" i="27"/>
  <c r="S490" i="27"/>
  <c r="U474" i="27"/>
  <c r="T474" i="27"/>
  <c r="S474" i="27"/>
  <c r="U458" i="27"/>
  <c r="T458" i="27"/>
  <c r="S458" i="27"/>
  <c r="U442" i="27"/>
  <c r="T442" i="27"/>
  <c r="S442" i="27"/>
  <c r="U426" i="27"/>
  <c r="T426" i="27"/>
  <c r="S426" i="27"/>
  <c r="U410" i="27"/>
  <c r="T410" i="27"/>
  <c r="S410" i="27"/>
  <c r="U394" i="27"/>
  <c r="T394" i="27"/>
  <c r="S394" i="27"/>
  <c r="U378" i="27"/>
  <c r="T378" i="27"/>
  <c r="S378" i="27"/>
  <c r="U362" i="27"/>
  <c r="T362" i="27"/>
  <c r="S362" i="27"/>
  <c r="U346" i="27"/>
  <c r="T346" i="27"/>
  <c r="S346" i="27"/>
  <c r="U330" i="27"/>
  <c r="T330" i="27"/>
  <c r="S330" i="27"/>
  <c r="U314" i="27"/>
  <c r="T314" i="27"/>
  <c r="S314" i="27"/>
  <c r="U298" i="27"/>
  <c r="T298" i="27"/>
  <c r="S298" i="27"/>
  <c r="U282" i="27"/>
  <c r="T282" i="27"/>
  <c r="S282" i="27"/>
  <c r="U266" i="27"/>
  <c r="T266" i="27"/>
  <c r="S266" i="27"/>
  <c r="U250" i="27"/>
  <c r="T250" i="27"/>
  <c r="S250" i="27"/>
  <c r="U234" i="27"/>
  <c r="T234" i="27"/>
  <c r="S234" i="27"/>
  <c r="U218" i="27"/>
  <c r="T218" i="27"/>
  <c r="S218" i="27"/>
  <c r="U202" i="27"/>
  <c r="T202" i="27"/>
  <c r="S202" i="27"/>
  <c r="U186" i="27"/>
  <c r="T186" i="27"/>
  <c r="S186" i="27"/>
  <c r="U170" i="27"/>
  <c r="T170" i="27"/>
  <c r="S170" i="27"/>
  <c r="U154" i="27"/>
  <c r="T154" i="27"/>
  <c r="S154" i="27"/>
  <c r="U138" i="27"/>
  <c r="T138" i="27"/>
  <c r="S138" i="27"/>
  <c r="U122" i="27"/>
  <c r="T122" i="27"/>
  <c r="S122" i="27"/>
  <c r="U106" i="27"/>
  <c r="T106" i="27"/>
  <c r="S106" i="27"/>
  <c r="U90" i="27"/>
  <c r="T90" i="27"/>
  <c r="S90" i="27"/>
  <c r="U74" i="27"/>
  <c r="T74" i="27"/>
  <c r="S74" i="27"/>
  <c r="U58" i="27"/>
  <c r="T58" i="27"/>
  <c r="S58" i="27"/>
  <c r="U42" i="27"/>
  <c r="T42" i="27"/>
  <c r="S42" i="27"/>
  <c r="V42" i="27" s="1"/>
  <c r="AI33" i="12" s="1"/>
  <c r="U26" i="27"/>
  <c r="T26" i="27"/>
  <c r="S26" i="27"/>
  <c r="V26" i="27" s="1"/>
  <c r="U10" i="27"/>
  <c r="T10" i="27"/>
  <c r="S10" i="27"/>
  <c r="V10" i="27" s="1"/>
  <c r="T595" i="28"/>
  <c r="U595" i="28"/>
  <c r="S595" i="28"/>
  <c r="T579" i="28"/>
  <c r="U579" i="28"/>
  <c r="S579" i="28"/>
  <c r="T563" i="28"/>
  <c r="U563" i="28"/>
  <c r="S563" i="28"/>
  <c r="T547" i="28"/>
  <c r="U547" i="28"/>
  <c r="S547" i="28"/>
  <c r="T531" i="28"/>
  <c r="U531" i="28"/>
  <c r="S531" i="28"/>
  <c r="T515" i="28"/>
  <c r="U515" i="28"/>
  <c r="S515" i="28"/>
  <c r="T499" i="28"/>
  <c r="U499" i="28"/>
  <c r="S499" i="28"/>
  <c r="T483" i="28"/>
  <c r="U483" i="28"/>
  <c r="S483" i="28"/>
  <c r="T467" i="28"/>
  <c r="U467" i="28"/>
  <c r="S467" i="28"/>
  <c r="T451" i="28"/>
  <c r="U451" i="28"/>
  <c r="S451" i="28"/>
  <c r="T435" i="28"/>
  <c r="U435" i="28"/>
  <c r="S435" i="28"/>
  <c r="T419" i="28"/>
  <c r="U419" i="28"/>
  <c r="S419" i="28"/>
  <c r="T403" i="28"/>
  <c r="U403" i="28"/>
  <c r="S403" i="28"/>
  <c r="T387" i="28"/>
  <c r="U387" i="28"/>
  <c r="S387" i="28"/>
  <c r="T371" i="28"/>
  <c r="U371" i="28"/>
  <c r="S371" i="28"/>
  <c r="T355" i="28"/>
  <c r="U355" i="28"/>
  <c r="S355" i="28"/>
  <c r="T339" i="28"/>
  <c r="U339" i="28"/>
  <c r="S339" i="28"/>
  <c r="T323" i="28"/>
  <c r="U323" i="28"/>
  <c r="S323" i="28"/>
  <c r="T307" i="28"/>
  <c r="U307" i="28"/>
  <c r="S307" i="28"/>
  <c r="T291" i="28"/>
  <c r="U291" i="28"/>
  <c r="S291" i="28"/>
  <c r="T275" i="28"/>
  <c r="U275" i="28"/>
  <c r="S275" i="28"/>
  <c r="T259" i="28"/>
  <c r="U259" i="28"/>
  <c r="S259" i="28"/>
  <c r="T243" i="28"/>
  <c r="U243" i="28"/>
  <c r="S243" i="28"/>
  <c r="T227" i="28"/>
  <c r="U227" i="28"/>
  <c r="S227" i="28"/>
  <c r="T211" i="28"/>
  <c r="U211" i="28"/>
  <c r="S211" i="28"/>
  <c r="T179" i="28"/>
  <c r="U179" i="28"/>
  <c r="S179" i="28"/>
  <c r="U605" i="27"/>
  <c r="T605" i="27"/>
  <c r="S605" i="27"/>
  <c r="U589" i="27"/>
  <c r="T589" i="27"/>
  <c r="S589" i="27"/>
  <c r="U573" i="27"/>
  <c r="T573" i="27"/>
  <c r="S573" i="27"/>
  <c r="U557" i="27"/>
  <c r="T557" i="27"/>
  <c r="S557" i="27"/>
  <c r="U541" i="27"/>
  <c r="T541" i="27"/>
  <c r="S541" i="27"/>
  <c r="U525" i="27"/>
  <c r="T525" i="27"/>
  <c r="S525" i="27"/>
  <c r="U509" i="27"/>
  <c r="T509" i="27"/>
  <c r="S509" i="27"/>
  <c r="U493" i="27"/>
  <c r="T493" i="27"/>
  <c r="S493" i="27"/>
  <c r="U477" i="27"/>
  <c r="T477" i="27"/>
  <c r="S477" i="27"/>
  <c r="U461" i="27"/>
  <c r="T461" i="27"/>
  <c r="S461" i="27"/>
  <c r="U445" i="27"/>
  <c r="T445" i="27"/>
  <c r="S445" i="27"/>
  <c r="U429" i="27"/>
  <c r="T429" i="27"/>
  <c r="S429" i="27"/>
  <c r="U413" i="27"/>
  <c r="T413" i="27"/>
  <c r="S413" i="27"/>
  <c r="U397" i="27"/>
  <c r="T397" i="27"/>
  <c r="S397" i="27"/>
  <c r="U381" i="27"/>
  <c r="T381" i="27"/>
  <c r="S381" i="27"/>
  <c r="U365" i="27"/>
  <c r="T365" i="27"/>
  <c r="S365" i="27"/>
  <c r="U349" i="27"/>
  <c r="T349" i="27"/>
  <c r="S349" i="27"/>
  <c r="U333" i="27"/>
  <c r="T333" i="27"/>
  <c r="S333" i="27"/>
  <c r="U317" i="27"/>
  <c r="T317" i="27"/>
  <c r="S317" i="27"/>
  <c r="U301" i="27"/>
  <c r="T301" i="27"/>
  <c r="S301" i="27"/>
  <c r="U285" i="27"/>
  <c r="T285" i="27"/>
  <c r="S285" i="27"/>
  <c r="U269" i="27"/>
  <c r="T269" i="27"/>
  <c r="S269" i="27"/>
  <c r="U253" i="27"/>
  <c r="T253" i="27"/>
  <c r="S253" i="27"/>
  <c r="U237" i="27"/>
  <c r="T237" i="27"/>
  <c r="S237" i="27"/>
  <c r="U221" i="27"/>
  <c r="T221" i="27"/>
  <c r="S221" i="27"/>
  <c r="U205" i="27"/>
  <c r="T205" i="27"/>
  <c r="S205" i="27"/>
  <c r="U189" i="27"/>
  <c r="T189" i="27"/>
  <c r="S189" i="27"/>
  <c r="U173" i="27"/>
  <c r="T173" i="27"/>
  <c r="S173" i="27"/>
  <c r="U157" i="27"/>
  <c r="T157" i="27"/>
  <c r="S157" i="27"/>
  <c r="U141" i="27"/>
  <c r="T141" i="27"/>
  <c r="S141" i="27"/>
  <c r="U125" i="27"/>
  <c r="T125" i="27"/>
  <c r="S125" i="27"/>
  <c r="U109" i="27"/>
  <c r="T109" i="27"/>
  <c r="S109" i="27"/>
  <c r="U93" i="27"/>
  <c r="T93" i="27"/>
  <c r="S93" i="27"/>
  <c r="U77" i="27"/>
  <c r="T77" i="27"/>
  <c r="S77" i="27"/>
  <c r="U61" i="27"/>
  <c r="T61" i="27"/>
  <c r="S61" i="27"/>
  <c r="U45" i="27"/>
  <c r="T45" i="27"/>
  <c r="S45" i="27"/>
  <c r="U29" i="27"/>
  <c r="T29" i="27"/>
  <c r="S29" i="27"/>
  <c r="V29" i="27" s="1"/>
  <c r="U13" i="27"/>
  <c r="T13" i="27"/>
  <c r="S13" i="27"/>
  <c r="V13" i="27" s="1"/>
  <c r="U594" i="28"/>
  <c r="S594" i="28"/>
  <c r="T594" i="28"/>
  <c r="U578" i="28"/>
  <c r="S578" i="28"/>
  <c r="T578" i="28"/>
  <c r="U562" i="28"/>
  <c r="S562" i="28"/>
  <c r="T562" i="28"/>
  <c r="U546" i="28"/>
  <c r="S546" i="28"/>
  <c r="T546" i="28"/>
  <c r="U530" i="28"/>
  <c r="S530" i="28"/>
  <c r="T530" i="28"/>
  <c r="U514" i="28"/>
  <c r="S514" i="28"/>
  <c r="T514" i="28"/>
  <c r="U498" i="28"/>
  <c r="S498" i="28"/>
  <c r="T498" i="28"/>
  <c r="U482" i="28"/>
  <c r="S482" i="28"/>
  <c r="T482" i="28"/>
  <c r="U466" i="28"/>
  <c r="S466" i="28"/>
  <c r="T466" i="28"/>
  <c r="U450" i="28"/>
  <c r="S450" i="28"/>
  <c r="T450" i="28"/>
  <c r="U434" i="28"/>
  <c r="S434" i="28"/>
  <c r="T434" i="28"/>
  <c r="U418" i="28"/>
  <c r="S418" i="28"/>
  <c r="T418" i="28"/>
  <c r="U402" i="28"/>
  <c r="S402" i="28"/>
  <c r="T402" i="28"/>
  <c r="U386" i="28"/>
  <c r="S386" i="28"/>
  <c r="T386" i="28"/>
  <c r="U370" i="28"/>
  <c r="S370" i="28"/>
  <c r="T370" i="28"/>
  <c r="U354" i="28"/>
  <c r="S354" i="28"/>
  <c r="T354" i="28"/>
  <c r="U338" i="28"/>
  <c r="S338" i="28"/>
  <c r="T338" i="28"/>
  <c r="U322" i="28"/>
  <c r="S322" i="28"/>
  <c r="T322" i="28"/>
  <c r="U306" i="28"/>
  <c r="S306" i="28"/>
  <c r="T306" i="28"/>
  <c r="U290" i="28"/>
  <c r="S290" i="28"/>
  <c r="T290" i="28"/>
  <c r="U274" i="28"/>
  <c r="S274" i="28"/>
  <c r="T274" i="28"/>
  <c r="U258" i="28"/>
  <c r="S258" i="28"/>
  <c r="T258" i="28"/>
  <c r="U242" i="28"/>
  <c r="S242" i="28"/>
  <c r="T242" i="28"/>
  <c r="U226" i="28"/>
  <c r="S226" i="28"/>
  <c r="T226" i="28"/>
  <c r="U210" i="28"/>
  <c r="S210" i="28"/>
  <c r="T210" i="28"/>
  <c r="T175" i="28"/>
  <c r="U175" i="28"/>
  <c r="S175" i="28"/>
  <c r="U194" i="28"/>
  <c r="S194" i="28"/>
  <c r="T194" i="28"/>
  <c r="U178" i="28"/>
  <c r="S178" i="28"/>
  <c r="T178" i="28"/>
  <c r="U162" i="28"/>
  <c r="S162" i="28"/>
  <c r="T162" i="28"/>
  <c r="U146" i="28"/>
  <c r="S146" i="28"/>
  <c r="T146" i="28"/>
  <c r="U130" i="28"/>
  <c r="S130" i="28"/>
  <c r="T130" i="28"/>
  <c r="U114" i="28"/>
  <c r="S114" i="28"/>
  <c r="T114" i="28"/>
  <c r="U98" i="28"/>
  <c r="S98" i="28"/>
  <c r="T98" i="28"/>
  <c r="U82" i="28"/>
  <c r="S82" i="28"/>
  <c r="T82" i="28"/>
  <c r="U66" i="28"/>
  <c r="S66" i="28"/>
  <c r="T66" i="28"/>
  <c r="U50" i="28"/>
  <c r="S50" i="28"/>
  <c r="T50" i="28"/>
  <c r="U34" i="28"/>
  <c r="S34" i="28"/>
  <c r="T34" i="28"/>
  <c r="U18" i="28"/>
  <c r="S18" i="28"/>
  <c r="T18" i="28"/>
  <c r="U603" i="55"/>
  <c r="T603" i="55"/>
  <c r="S603" i="55"/>
  <c r="U587" i="55"/>
  <c r="T587" i="55"/>
  <c r="S587" i="55"/>
  <c r="U571" i="55"/>
  <c r="T571" i="55"/>
  <c r="S571" i="55"/>
  <c r="U555" i="55"/>
  <c r="T555" i="55"/>
  <c r="S555" i="55"/>
  <c r="U539" i="55"/>
  <c r="T539" i="55"/>
  <c r="S539" i="55"/>
  <c r="U523" i="55"/>
  <c r="T523" i="55"/>
  <c r="S523" i="55"/>
  <c r="U507" i="55"/>
  <c r="T507" i="55"/>
  <c r="S507" i="55"/>
  <c r="U491" i="55"/>
  <c r="T491" i="55"/>
  <c r="S491" i="55"/>
  <c r="U475" i="55"/>
  <c r="T475" i="55"/>
  <c r="S475" i="55"/>
  <c r="U459" i="55"/>
  <c r="S459" i="55"/>
  <c r="T459" i="55"/>
  <c r="U443" i="55"/>
  <c r="T443" i="55"/>
  <c r="S443" i="55"/>
  <c r="U427" i="55"/>
  <c r="T427" i="55"/>
  <c r="S427" i="55"/>
  <c r="U411" i="55"/>
  <c r="T411" i="55"/>
  <c r="S411" i="55"/>
  <c r="U395" i="55"/>
  <c r="S395" i="55"/>
  <c r="T395" i="55"/>
  <c r="U379" i="55"/>
  <c r="T379" i="55"/>
  <c r="S379" i="55"/>
  <c r="U363" i="55"/>
  <c r="T363" i="55"/>
  <c r="S363" i="55"/>
  <c r="U347" i="55"/>
  <c r="T347" i="55"/>
  <c r="S347" i="55"/>
  <c r="U331" i="55"/>
  <c r="S331" i="55"/>
  <c r="T331" i="55"/>
  <c r="U315" i="55"/>
  <c r="T315" i="55"/>
  <c r="S315" i="55"/>
  <c r="U299" i="55"/>
  <c r="T299" i="55"/>
  <c r="S299" i="55"/>
  <c r="U283" i="55"/>
  <c r="T283" i="55"/>
  <c r="S283" i="55"/>
  <c r="U267" i="55"/>
  <c r="S267" i="55"/>
  <c r="T267" i="55"/>
  <c r="U251" i="55"/>
  <c r="T251" i="55"/>
  <c r="S251" i="55"/>
  <c r="U235" i="55"/>
  <c r="T235" i="55"/>
  <c r="S235" i="55"/>
  <c r="U219" i="55"/>
  <c r="T219" i="55"/>
  <c r="S219" i="55"/>
  <c r="U203" i="55"/>
  <c r="S203" i="55"/>
  <c r="T203" i="55"/>
  <c r="U187" i="55"/>
  <c r="T187" i="55"/>
  <c r="S187" i="55"/>
  <c r="U171" i="55"/>
  <c r="T171" i="55"/>
  <c r="S171" i="55"/>
  <c r="U155" i="55"/>
  <c r="T155" i="55"/>
  <c r="S155" i="55"/>
  <c r="U139" i="55"/>
  <c r="S139" i="55"/>
  <c r="T139" i="55"/>
  <c r="U123" i="55"/>
  <c r="T123" i="55"/>
  <c r="S123" i="55"/>
  <c r="U107" i="55"/>
  <c r="T107" i="55"/>
  <c r="S107" i="55"/>
  <c r="U91" i="55"/>
  <c r="T91" i="55"/>
  <c r="S91" i="55"/>
  <c r="U75" i="55"/>
  <c r="S75" i="55"/>
  <c r="T75" i="55"/>
  <c r="U59" i="55"/>
  <c r="T59" i="55"/>
  <c r="S59" i="55"/>
  <c r="U43" i="55"/>
  <c r="T43" i="55"/>
  <c r="S43" i="55"/>
  <c r="U27" i="55"/>
  <c r="T27" i="55"/>
  <c r="S27" i="55"/>
  <c r="U11" i="55"/>
  <c r="S11" i="55"/>
  <c r="T11" i="55"/>
  <c r="T189" i="28"/>
  <c r="S189" i="28"/>
  <c r="U189" i="28"/>
  <c r="T173" i="28"/>
  <c r="S173" i="28"/>
  <c r="U173" i="28"/>
  <c r="T157" i="28"/>
  <c r="S157" i="28"/>
  <c r="U157" i="28"/>
  <c r="T141" i="28"/>
  <c r="S141" i="28"/>
  <c r="U141" i="28"/>
  <c r="T125" i="28"/>
  <c r="S125" i="28"/>
  <c r="U125" i="28"/>
  <c r="U109" i="28"/>
  <c r="T109" i="28"/>
  <c r="S109" i="28"/>
  <c r="U93" i="28"/>
  <c r="T93" i="28"/>
  <c r="S93" i="28"/>
  <c r="U77" i="28"/>
  <c r="T77" i="28"/>
  <c r="S77" i="28"/>
  <c r="U61" i="28"/>
  <c r="T61" i="28"/>
  <c r="S61" i="28"/>
  <c r="U45" i="28"/>
  <c r="T45" i="28"/>
  <c r="S45" i="28"/>
  <c r="U29" i="28"/>
  <c r="T29" i="28"/>
  <c r="S29" i="28"/>
  <c r="U13" i="28"/>
  <c r="T13" i="28"/>
  <c r="S13" i="28"/>
  <c r="U594" i="55"/>
  <c r="T594" i="55"/>
  <c r="S594" i="55"/>
  <c r="U578" i="55"/>
  <c r="T578" i="55"/>
  <c r="S578" i="55"/>
  <c r="T562" i="55"/>
  <c r="S562" i="55"/>
  <c r="U562" i="55"/>
  <c r="T546" i="55"/>
  <c r="S546" i="55"/>
  <c r="U546" i="55"/>
  <c r="U530" i="55"/>
  <c r="T530" i="55"/>
  <c r="S530" i="55"/>
  <c r="U514" i="55"/>
  <c r="T514" i="55"/>
  <c r="S514" i="55"/>
  <c r="T498" i="55"/>
  <c r="S498" i="55"/>
  <c r="U498" i="55"/>
  <c r="T482" i="55"/>
  <c r="S482" i="55"/>
  <c r="U482" i="55"/>
  <c r="U466" i="55"/>
  <c r="T466" i="55"/>
  <c r="S466" i="55"/>
  <c r="U450" i="55"/>
  <c r="S450" i="55"/>
  <c r="T450" i="55"/>
  <c r="S434" i="55"/>
  <c r="T434" i="55"/>
  <c r="U434" i="55"/>
  <c r="T418" i="55"/>
  <c r="S418" i="55"/>
  <c r="U418" i="55"/>
  <c r="T402" i="55"/>
  <c r="U402" i="55"/>
  <c r="S402" i="55"/>
  <c r="U386" i="55"/>
  <c r="S386" i="55"/>
  <c r="T386" i="55"/>
  <c r="S370" i="55"/>
  <c r="T370" i="55"/>
  <c r="U370" i="55"/>
  <c r="T354" i="55"/>
  <c r="S354" i="55"/>
  <c r="U354" i="55"/>
  <c r="T338" i="55"/>
  <c r="U338" i="55"/>
  <c r="S338" i="55"/>
  <c r="U322" i="55"/>
  <c r="S322" i="55"/>
  <c r="T322" i="55"/>
  <c r="S306" i="55"/>
  <c r="T306" i="55"/>
  <c r="U306" i="55"/>
  <c r="T290" i="55"/>
  <c r="S290" i="55"/>
  <c r="U290" i="55"/>
  <c r="T274" i="55"/>
  <c r="U274" i="55"/>
  <c r="S274" i="55"/>
  <c r="U258" i="55"/>
  <c r="S258" i="55"/>
  <c r="T258" i="55"/>
  <c r="S242" i="55"/>
  <c r="T242" i="55"/>
  <c r="U242" i="55"/>
  <c r="T226" i="55"/>
  <c r="S226" i="55"/>
  <c r="U226" i="55"/>
  <c r="T210" i="55"/>
  <c r="U210" i="55"/>
  <c r="S210" i="55"/>
  <c r="U194" i="55"/>
  <c r="S194" i="55"/>
  <c r="T194" i="55"/>
  <c r="S178" i="55"/>
  <c r="T178" i="55"/>
  <c r="U178" i="55"/>
  <c r="U162" i="55"/>
  <c r="T162" i="55"/>
  <c r="S162" i="55"/>
  <c r="T146" i="55"/>
  <c r="S146" i="55"/>
  <c r="U146" i="55"/>
  <c r="U130" i="55"/>
  <c r="S130" i="55"/>
  <c r="T130" i="55"/>
  <c r="S114" i="55"/>
  <c r="T114" i="55"/>
  <c r="U114" i="55"/>
  <c r="U98" i="55"/>
  <c r="T98" i="55"/>
  <c r="S98" i="55"/>
  <c r="T82" i="55"/>
  <c r="S82" i="55"/>
  <c r="U82" i="55"/>
  <c r="U66" i="55"/>
  <c r="S66" i="55"/>
  <c r="T66" i="55"/>
  <c r="S50" i="55"/>
  <c r="T50" i="55"/>
  <c r="U50" i="55"/>
  <c r="U34" i="55"/>
  <c r="T34" i="55"/>
  <c r="S34" i="55"/>
  <c r="T18" i="55"/>
  <c r="S18" i="55"/>
  <c r="U18" i="55"/>
  <c r="T200" i="28"/>
  <c r="U200" i="28"/>
  <c r="S200" i="28"/>
  <c r="T184" i="28"/>
  <c r="U184" i="28"/>
  <c r="S184" i="28"/>
  <c r="T168" i="28"/>
  <c r="U168" i="28"/>
  <c r="S168" i="28"/>
  <c r="T152" i="28"/>
  <c r="U152" i="28"/>
  <c r="S152" i="28"/>
  <c r="T136" i="28"/>
  <c r="U136" i="28"/>
  <c r="S136" i="28"/>
  <c r="T120" i="28"/>
  <c r="U120" i="28"/>
  <c r="S120" i="28"/>
  <c r="T104" i="28"/>
  <c r="U104" i="28"/>
  <c r="S104" i="28"/>
  <c r="T88" i="28"/>
  <c r="U88" i="28"/>
  <c r="S88" i="28"/>
  <c r="T72" i="28"/>
  <c r="U72" i="28"/>
  <c r="S72" i="28"/>
  <c r="T56" i="28"/>
  <c r="U56" i="28"/>
  <c r="S56" i="28"/>
  <c r="T40" i="28"/>
  <c r="U40" i="28"/>
  <c r="S40" i="28"/>
  <c r="T24" i="28"/>
  <c r="U24" i="28"/>
  <c r="S24" i="28"/>
  <c r="T8" i="28"/>
  <c r="U8" i="28"/>
  <c r="S8" i="28"/>
  <c r="V8" i="28" s="1"/>
  <c r="U597" i="55"/>
  <c r="T597" i="55"/>
  <c r="S597" i="55"/>
  <c r="U581" i="55"/>
  <c r="T581" i="55"/>
  <c r="S581" i="55"/>
  <c r="U565" i="55"/>
  <c r="T565" i="55"/>
  <c r="S565" i="55"/>
  <c r="U549" i="55"/>
  <c r="T549" i="55"/>
  <c r="S549" i="55"/>
  <c r="U533" i="55"/>
  <c r="T533" i="55"/>
  <c r="S533" i="55"/>
  <c r="U517" i="55"/>
  <c r="T517" i="55"/>
  <c r="S517" i="55"/>
  <c r="U501" i="55"/>
  <c r="T501" i="55"/>
  <c r="S501" i="55"/>
  <c r="U485" i="55"/>
  <c r="T485" i="55"/>
  <c r="S485" i="55"/>
  <c r="U469" i="55"/>
  <c r="T469" i="55"/>
  <c r="S469" i="55"/>
  <c r="S453" i="55"/>
  <c r="T453" i="55"/>
  <c r="U453" i="55"/>
  <c r="S437" i="55"/>
  <c r="T437" i="55"/>
  <c r="U437" i="55"/>
  <c r="S421" i="55"/>
  <c r="T421" i="55"/>
  <c r="U421" i="55"/>
  <c r="S405" i="55"/>
  <c r="T405" i="55"/>
  <c r="U405" i="55"/>
  <c r="S389" i="55"/>
  <c r="T389" i="55"/>
  <c r="U389" i="55"/>
  <c r="S373" i="55"/>
  <c r="T373" i="55"/>
  <c r="U373" i="55"/>
  <c r="S357" i="55"/>
  <c r="T357" i="55"/>
  <c r="U357" i="55"/>
  <c r="S341" i="55"/>
  <c r="T341" i="55"/>
  <c r="U341" i="55"/>
  <c r="S325" i="55"/>
  <c r="T325" i="55"/>
  <c r="U325" i="55"/>
  <c r="S309" i="55"/>
  <c r="T309" i="55"/>
  <c r="U309" i="55"/>
  <c r="S293" i="55"/>
  <c r="T293" i="55"/>
  <c r="U293" i="55"/>
  <c r="S277" i="55"/>
  <c r="T277" i="55"/>
  <c r="U277" i="55"/>
  <c r="S261" i="55"/>
  <c r="T261" i="55"/>
  <c r="U261" i="55"/>
  <c r="S245" i="55"/>
  <c r="T245" i="55"/>
  <c r="U245" i="55"/>
  <c r="S229" i="55"/>
  <c r="T229" i="55"/>
  <c r="U229" i="55"/>
  <c r="S213" i="55"/>
  <c r="T213" i="55"/>
  <c r="U213" i="55"/>
  <c r="S197" i="55"/>
  <c r="T197" i="55"/>
  <c r="U197" i="55"/>
  <c r="S181" i="55"/>
  <c r="T181" i="55"/>
  <c r="U181" i="55"/>
  <c r="T165" i="55"/>
  <c r="S165" i="55"/>
  <c r="U165" i="55"/>
  <c r="T149" i="55"/>
  <c r="S149" i="55"/>
  <c r="U149" i="55"/>
  <c r="T133" i="55"/>
  <c r="S133" i="55"/>
  <c r="U133" i="55"/>
  <c r="T117" i="55"/>
  <c r="S117" i="55"/>
  <c r="U117" i="55"/>
  <c r="T101" i="55"/>
  <c r="S101" i="55"/>
  <c r="U101" i="55"/>
  <c r="T85" i="55"/>
  <c r="S85" i="55"/>
  <c r="U85" i="55"/>
  <c r="T69" i="55"/>
  <c r="S69" i="55"/>
  <c r="U69" i="55"/>
  <c r="T53" i="55"/>
  <c r="S53" i="55"/>
  <c r="U53" i="55"/>
  <c r="T37" i="55"/>
  <c r="S37" i="55"/>
  <c r="U37" i="55"/>
  <c r="T21" i="55"/>
  <c r="S21" i="55"/>
  <c r="U21" i="55"/>
  <c r="T127" i="28"/>
  <c r="U127" i="28"/>
  <c r="S127" i="28"/>
  <c r="T111" i="28"/>
  <c r="U111" i="28"/>
  <c r="S111" i="28"/>
  <c r="T95" i="28"/>
  <c r="U95" i="28"/>
  <c r="S95" i="28"/>
  <c r="T79" i="28"/>
  <c r="U79" i="28"/>
  <c r="S79" i="28"/>
  <c r="T63" i="28"/>
  <c r="U63" i="28"/>
  <c r="S63" i="28"/>
  <c r="T47" i="28"/>
  <c r="U47" i="28"/>
  <c r="S47" i="28"/>
  <c r="T31" i="28"/>
  <c r="U31" i="28"/>
  <c r="S31" i="28"/>
  <c r="T15" i="28"/>
  <c r="U15" i="28"/>
  <c r="S15" i="28"/>
  <c r="U600" i="55"/>
  <c r="T600" i="55"/>
  <c r="S600" i="55"/>
  <c r="U584" i="55"/>
  <c r="T584" i="55"/>
  <c r="S584" i="55"/>
  <c r="U568" i="55"/>
  <c r="T568" i="55"/>
  <c r="S568" i="55"/>
  <c r="U552" i="55"/>
  <c r="T552" i="55"/>
  <c r="S552" i="55"/>
  <c r="U536" i="55"/>
  <c r="T536" i="55"/>
  <c r="S536" i="55"/>
  <c r="U520" i="55"/>
  <c r="T520" i="55"/>
  <c r="S520" i="55"/>
  <c r="U504" i="55"/>
  <c r="T504" i="55"/>
  <c r="S504" i="55"/>
  <c r="U488" i="55"/>
  <c r="T488" i="55"/>
  <c r="S488" i="55"/>
  <c r="U472" i="55"/>
  <c r="T472" i="55"/>
  <c r="S472" i="55"/>
  <c r="T456" i="55"/>
  <c r="U456" i="55"/>
  <c r="S456" i="55"/>
  <c r="T440" i="55"/>
  <c r="U440" i="55"/>
  <c r="S440" i="55"/>
  <c r="T424" i="55"/>
  <c r="U424" i="55"/>
  <c r="S424" i="55"/>
  <c r="T408" i="55"/>
  <c r="U408" i="55"/>
  <c r="S408" i="55"/>
  <c r="T392" i="55"/>
  <c r="U392" i="55"/>
  <c r="S392" i="55"/>
  <c r="T376" i="55"/>
  <c r="U376" i="55"/>
  <c r="S376" i="55"/>
  <c r="T360" i="55"/>
  <c r="U360" i="55"/>
  <c r="S360" i="55"/>
  <c r="T344" i="55"/>
  <c r="U344" i="55"/>
  <c r="S344" i="55"/>
  <c r="T328" i="55"/>
  <c r="U328" i="55"/>
  <c r="S328" i="55"/>
  <c r="T312" i="55"/>
  <c r="U312" i="55"/>
  <c r="S312" i="55"/>
  <c r="T296" i="55"/>
  <c r="U296" i="55"/>
  <c r="S296" i="55"/>
  <c r="T280" i="55"/>
  <c r="U280" i="55"/>
  <c r="S280" i="55"/>
  <c r="T264" i="55"/>
  <c r="U264" i="55"/>
  <c r="S264" i="55"/>
  <c r="T248" i="55"/>
  <c r="U248" i="55"/>
  <c r="S248" i="55"/>
  <c r="T232" i="55"/>
  <c r="U232" i="55"/>
  <c r="S232" i="55"/>
  <c r="T216" i="55"/>
  <c r="U216" i="55"/>
  <c r="S216" i="55"/>
  <c r="T200" i="55"/>
  <c r="U200" i="55"/>
  <c r="S200" i="55"/>
  <c r="T184" i="55"/>
  <c r="U184" i="55"/>
  <c r="S184" i="55"/>
  <c r="T168" i="55"/>
  <c r="U168" i="55"/>
  <c r="S168" i="55"/>
  <c r="U152" i="55"/>
  <c r="S152" i="55"/>
  <c r="T152" i="55"/>
  <c r="T136" i="55"/>
  <c r="U136" i="55"/>
  <c r="S136" i="55"/>
  <c r="U120" i="55"/>
  <c r="S120" i="55"/>
  <c r="T120" i="55"/>
  <c r="T104" i="55"/>
  <c r="U104" i="55"/>
  <c r="S104" i="55"/>
  <c r="U88" i="55"/>
  <c r="S88" i="55"/>
  <c r="T88" i="55"/>
  <c r="T72" i="55"/>
  <c r="U72" i="55"/>
  <c r="S72" i="55"/>
  <c r="U56" i="55"/>
  <c r="S56" i="55"/>
  <c r="T56" i="55"/>
  <c r="T40" i="55"/>
  <c r="U40" i="55"/>
  <c r="S40" i="55"/>
  <c r="U24" i="55"/>
  <c r="S24" i="55"/>
  <c r="T24" i="55"/>
  <c r="T8" i="55"/>
  <c r="U8" i="55"/>
  <c r="S8" i="55"/>
  <c r="V8" i="55" s="1"/>
  <c r="U584" i="30"/>
  <c r="T584" i="30"/>
  <c r="S584" i="30"/>
  <c r="U568" i="30"/>
  <c r="T568" i="30"/>
  <c r="S568" i="30"/>
  <c r="U552" i="30"/>
  <c r="T552" i="30"/>
  <c r="S552" i="30"/>
  <c r="U536" i="30"/>
  <c r="T536" i="30"/>
  <c r="S536" i="30"/>
  <c r="U520" i="30"/>
  <c r="T520" i="30"/>
  <c r="S520" i="30"/>
  <c r="U504" i="30"/>
  <c r="S504" i="30"/>
  <c r="T504" i="30"/>
  <c r="U488" i="30"/>
  <c r="S488" i="30"/>
  <c r="T488" i="30"/>
  <c r="U472" i="30"/>
  <c r="S472" i="30"/>
  <c r="T472" i="30"/>
  <c r="U456" i="30"/>
  <c r="S456" i="30"/>
  <c r="T456" i="30"/>
  <c r="U440" i="30"/>
  <c r="S440" i="30"/>
  <c r="T440" i="30"/>
  <c r="U424" i="30"/>
  <c r="S424" i="30"/>
  <c r="T424" i="30"/>
  <c r="U408" i="30"/>
  <c r="S408" i="30"/>
  <c r="T408" i="30"/>
  <c r="U392" i="30"/>
  <c r="S392" i="30"/>
  <c r="T392" i="30"/>
  <c r="U376" i="30"/>
  <c r="S376" i="30"/>
  <c r="T376" i="30"/>
  <c r="U360" i="30"/>
  <c r="S360" i="30"/>
  <c r="T360" i="30"/>
  <c r="U344" i="30"/>
  <c r="S344" i="30"/>
  <c r="T344" i="30"/>
  <c r="U328" i="30"/>
  <c r="S328" i="30"/>
  <c r="T328" i="30"/>
  <c r="U312" i="30"/>
  <c r="S312" i="30"/>
  <c r="T312" i="30"/>
  <c r="U296" i="30"/>
  <c r="S296" i="30"/>
  <c r="T296" i="30"/>
  <c r="U280" i="30"/>
  <c r="S280" i="30"/>
  <c r="T280" i="30"/>
  <c r="U264" i="30"/>
  <c r="S264" i="30"/>
  <c r="T264" i="30"/>
  <c r="U248" i="30"/>
  <c r="S248" i="30"/>
  <c r="T248" i="30"/>
  <c r="U232" i="30"/>
  <c r="S232" i="30"/>
  <c r="T232" i="30"/>
  <c r="U216" i="30"/>
  <c r="S216" i="30"/>
  <c r="T216" i="30"/>
  <c r="T200" i="30"/>
  <c r="U200" i="30"/>
  <c r="S200" i="30"/>
  <c r="T184" i="30"/>
  <c r="U184" i="30"/>
  <c r="S184" i="30"/>
  <c r="T168" i="30"/>
  <c r="U168" i="30"/>
  <c r="S168" i="30"/>
  <c r="T152" i="30"/>
  <c r="U152" i="30"/>
  <c r="S152" i="30"/>
  <c r="T136" i="30"/>
  <c r="U136" i="30"/>
  <c r="S136" i="30"/>
  <c r="T120" i="30"/>
  <c r="U120" i="30"/>
  <c r="S120" i="30"/>
  <c r="T104" i="30"/>
  <c r="U104" i="30"/>
  <c r="S104" i="30"/>
  <c r="T88" i="30"/>
  <c r="U88" i="30"/>
  <c r="S88" i="30"/>
  <c r="T72" i="30"/>
  <c r="U72" i="30"/>
  <c r="S72" i="30"/>
  <c r="T56" i="30"/>
  <c r="U56" i="30"/>
  <c r="S56" i="30"/>
  <c r="T40" i="30"/>
  <c r="U40" i="30"/>
  <c r="S40" i="30"/>
  <c r="T24" i="30"/>
  <c r="U24" i="30"/>
  <c r="S24" i="30"/>
  <c r="T8" i="30"/>
  <c r="U8" i="30"/>
  <c r="S8" i="30"/>
  <c r="U583" i="30"/>
  <c r="T583" i="30"/>
  <c r="S583" i="30"/>
  <c r="U567" i="30"/>
  <c r="T567" i="30"/>
  <c r="S567" i="30"/>
  <c r="U551" i="30"/>
  <c r="T551" i="30"/>
  <c r="S551" i="30"/>
  <c r="U535" i="30"/>
  <c r="T535" i="30"/>
  <c r="S535" i="30"/>
  <c r="U519" i="30"/>
  <c r="T519" i="30"/>
  <c r="S519" i="30"/>
  <c r="U503" i="30"/>
  <c r="S503" i="30"/>
  <c r="T503" i="30"/>
  <c r="U487" i="30"/>
  <c r="S487" i="30"/>
  <c r="T487" i="30"/>
  <c r="U471" i="30"/>
  <c r="S471" i="30"/>
  <c r="T471" i="30"/>
  <c r="U455" i="30"/>
  <c r="S455" i="30"/>
  <c r="T455" i="30"/>
  <c r="U439" i="30"/>
  <c r="S439" i="30"/>
  <c r="T439" i="30"/>
  <c r="U423" i="30"/>
  <c r="S423" i="30"/>
  <c r="T423" i="30"/>
  <c r="U407" i="30"/>
  <c r="S407" i="30"/>
  <c r="T407" i="30"/>
  <c r="U391" i="30"/>
  <c r="S391" i="30"/>
  <c r="T391" i="30"/>
  <c r="U375" i="30"/>
  <c r="S375" i="30"/>
  <c r="T375" i="30"/>
  <c r="U359" i="30"/>
  <c r="S359" i="30"/>
  <c r="T359" i="30"/>
  <c r="U343" i="30"/>
  <c r="S343" i="30"/>
  <c r="T343" i="30"/>
  <c r="U327" i="30"/>
  <c r="S327" i="30"/>
  <c r="T327" i="30"/>
  <c r="U311" i="30"/>
  <c r="S311" i="30"/>
  <c r="T311" i="30"/>
  <c r="U295" i="30"/>
  <c r="S295" i="30"/>
  <c r="T295" i="30"/>
  <c r="U279" i="30"/>
  <c r="S279" i="30"/>
  <c r="T279" i="30"/>
  <c r="U263" i="30"/>
  <c r="S263" i="30"/>
  <c r="T263" i="30"/>
  <c r="U247" i="30"/>
  <c r="S247" i="30"/>
  <c r="T247" i="30"/>
  <c r="U231" i="30"/>
  <c r="S231" i="30"/>
  <c r="T231" i="30"/>
  <c r="U215" i="30"/>
  <c r="S215" i="30"/>
  <c r="T215" i="30"/>
  <c r="T199" i="30"/>
  <c r="U199" i="30"/>
  <c r="S199" i="30"/>
  <c r="T183" i="30"/>
  <c r="U183" i="30"/>
  <c r="S183" i="30"/>
  <c r="T167" i="30"/>
  <c r="U167" i="30"/>
  <c r="S167" i="30"/>
  <c r="T151" i="30"/>
  <c r="U151" i="30"/>
  <c r="S151" i="30"/>
  <c r="T135" i="30"/>
  <c r="U135" i="30"/>
  <c r="S135" i="30"/>
  <c r="T119" i="30"/>
  <c r="U119" i="30"/>
  <c r="S119" i="30"/>
  <c r="T103" i="30"/>
  <c r="U103" i="30"/>
  <c r="S103" i="30"/>
  <c r="T87" i="30"/>
  <c r="U87" i="30"/>
  <c r="S87" i="30"/>
  <c r="T71" i="30"/>
  <c r="U71" i="30"/>
  <c r="S71" i="30"/>
  <c r="T55" i="30"/>
  <c r="U55" i="30"/>
  <c r="S55" i="30"/>
  <c r="T39" i="30"/>
  <c r="U39" i="30"/>
  <c r="S39" i="30"/>
  <c r="T23" i="30"/>
  <c r="U23" i="30"/>
  <c r="S23" i="30"/>
  <c r="T7" i="30"/>
  <c r="U7" i="30"/>
  <c r="S7" i="30"/>
  <c r="U582" i="30"/>
  <c r="T582" i="30"/>
  <c r="S582" i="30"/>
  <c r="U566" i="30"/>
  <c r="T566" i="30"/>
  <c r="S566" i="30"/>
  <c r="U550" i="30"/>
  <c r="T550" i="30"/>
  <c r="S550" i="30"/>
  <c r="U534" i="30"/>
  <c r="T534" i="30"/>
  <c r="S534" i="30"/>
  <c r="U518" i="30"/>
  <c r="T518" i="30"/>
  <c r="S518" i="30"/>
  <c r="U502" i="30"/>
  <c r="T502" i="30"/>
  <c r="S502" i="30"/>
  <c r="U486" i="30"/>
  <c r="T486" i="30"/>
  <c r="S486" i="30"/>
  <c r="U470" i="30"/>
  <c r="T470" i="30"/>
  <c r="S470" i="30"/>
  <c r="U454" i="30"/>
  <c r="S454" i="30"/>
  <c r="T454" i="30"/>
  <c r="U438" i="30"/>
  <c r="S438" i="30"/>
  <c r="T438" i="30"/>
  <c r="U422" i="30"/>
  <c r="S422" i="30"/>
  <c r="T422" i="30"/>
  <c r="U406" i="30"/>
  <c r="S406" i="30"/>
  <c r="T406" i="30"/>
  <c r="U390" i="30"/>
  <c r="S390" i="30"/>
  <c r="T390" i="30"/>
  <c r="U374" i="30"/>
  <c r="S374" i="30"/>
  <c r="T374" i="30"/>
  <c r="U358" i="30"/>
  <c r="S358" i="30"/>
  <c r="T358" i="30"/>
  <c r="U342" i="30"/>
  <c r="S342" i="30"/>
  <c r="T342" i="30"/>
  <c r="U326" i="30"/>
  <c r="S326" i="30"/>
  <c r="T326" i="30"/>
  <c r="U310" i="30"/>
  <c r="S310" i="30"/>
  <c r="T310" i="30"/>
  <c r="U294" i="30"/>
  <c r="S294" i="30"/>
  <c r="T294" i="30"/>
  <c r="U278" i="30"/>
  <c r="S278" i="30"/>
  <c r="T278" i="30"/>
  <c r="U262" i="30"/>
  <c r="S262" i="30"/>
  <c r="T262" i="30"/>
  <c r="U246" i="30"/>
  <c r="S246" i="30"/>
  <c r="T246" i="30"/>
  <c r="U230" i="30"/>
  <c r="S230" i="30"/>
  <c r="T230" i="30"/>
  <c r="U214" i="30"/>
  <c r="S214" i="30"/>
  <c r="T214" i="30"/>
  <c r="U198" i="30"/>
  <c r="S198" i="30"/>
  <c r="T198" i="30"/>
  <c r="U182" i="30"/>
  <c r="S182" i="30"/>
  <c r="T182" i="30"/>
  <c r="U166" i="30"/>
  <c r="S166" i="30"/>
  <c r="T166" i="30"/>
  <c r="U150" i="30"/>
  <c r="S150" i="30"/>
  <c r="T150" i="30"/>
  <c r="U134" i="30"/>
  <c r="S134" i="30"/>
  <c r="T134" i="30"/>
  <c r="U118" i="30"/>
  <c r="S118" i="30"/>
  <c r="T118" i="30"/>
  <c r="U102" i="30"/>
  <c r="S102" i="30"/>
  <c r="T102" i="30"/>
  <c r="U86" i="30"/>
  <c r="S86" i="30"/>
  <c r="T86" i="30"/>
  <c r="U70" i="30"/>
  <c r="S70" i="30"/>
  <c r="T70" i="30"/>
  <c r="U54" i="30"/>
  <c r="S54" i="30"/>
  <c r="T54" i="30"/>
  <c r="U38" i="30"/>
  <c r="S38" i="30"/>
  <c r="T38" i="30"/>
  <c r="U22" i="30"/>
  <c r="S22" i="30"/>
  <c r="T22" i="30"/>
  <c r="U6" i="30"/>
  <c r="S6" i="30"/>
  <c r="T6" i="30"/>
  <c r="T581" i="30"/>
  <c r="U581" i="30"/>
  <c r="S581" i="30"/>
  <c r="T565" i="30"/>
  <c r="U565" i="30"/>
  <c r="S565" i="30"/>
  <c r="T549" i="30"/>
  <c r="U549" i="30"/>
  <c r="S549" i="30"/>
  <c r="T533" i="30"/>
  <c r="U533" i="30"/>
  <c r="S533" i="30"/>
  <c r="T517" i="30"/>
  <c r="U517" i="30"/>
  <c r="S517" i="30"/>
  <c r="T501" i="30"/>
  <c r="U501" i="30"/>
  <c r="S501" i="30"/>
  <c r="T485" i="30"/>
  <c r="U485" i="30"/>
  <c r="S485" i="30"/>
  <c r="T469" i="30"/>
  <c r="U469" i="30"/>
  <c r="S469" i="30"/>
  <c r="T453" i="30"/>
  <c r="U453" i="30"/>
  <c r="S453" i="30"/>
  <c r="T437" i="30"/>
  <c r="U437" i="30"/>
  <c r="S437" i="30"/>
  <c r="T421" i="30"/>
  <c r="U421" i="30"/>
  <c r="S421" i="30"/>
  <c r="T405" i="30"/>
  <c r="U405" i="30"/>
  <c r="S405" i="30"/>
  <c r="T389" i="30"/>
  <c r="U389" i="30"/>
  <c r="S389" i="30"/>
  <c r="T373" i="30"/>
  <c r="U373" i="30"/>
  <c r="S373" i="30"/>
  <c r="T357" i="30"/>
  <c r="U357" i="30"/>
  <c r="S357" i="30"/>
  <c r="T341" i="30"/>
  <c r="U341" i="30"/>
  <c r="S341" i="30"/>
  <c r="T325" i="30"/>
  <c r="U325" i="30"/>
  <c r="S325" i="30"/>
  <c r="T309" i="30"/>
  <c r="U309" i="30"/>
  <c r="S309" i="30"/>
  <c r="T293" i="30"/>
  <c r="U293" i="30"/>
  <c r="S293" i="30"/>
  <c r="T277" i="30"/>
  <c r="U277" i="30"/>
  <c r="S277" i="30"/>
  <c r="T261" i="30"/>
  <c r="U261" i="30"/>
  <c r="S261" i="30"/>
  <c r="T245" i="30"/>
  <c r="U245" i="30"/>
  <c r="S245" i="30"/>
  <c r="T229" i="30"/>
  <c r="U229" i="30"/>
  <c r="S229" i="30"/>
  <c r="T213" i="30"/>
  <c r="U213" i="30"/>
  <c r="S213" i="30"/>
  <c r="T197" i="30"/>
  <c r="U197" i="30"/>
  <c r="S197" i="30"/>
  <c r="T181" i="30"/>
  <c r="U181" i="30"/>
  <c r="S181" i="30"/>
  <c r="T165" i="30"/>
  <c r="U165" i="30"/>
  <c r="S165" i="30"/>
  <c r="T149" i="30"/>
  <c r="U149" i="30"/>
  <c r="S149" i="30"/>
  <c r="T133" i="30"/>
  <c r="U133" i="30"/>
  <c r="S133" i="30"/>
  <c r="T117" i="30"/>
  <c r="U117" i="30"/>
  <c r="S117" i="30"/>
  <c r="T101" i="30"/>
  <c r="U101" i="30"/>
  <c r="S101" i="30"/>
  <c r="T85" i="30"/>
  <c r="U85" i="30"/>
  <c r="S85" i="30"/>
  <c r="T69" i="30"/>
  <c r="U69" i="30"/>
  <c r="S69" i="30"/>
  <c r="T53" i="30"/>
  <c r="U53" i="30"/>
  <c r="S53" i="30"/>
  <c r="T37" i="30"/>
  <c r="U37" i="30"/>
  <c r="S37" i="30"/>
  <c r="T21" i="30"/>
  <c r="U21" i="30"/>
  <c r="S21" i="30"/>
  <c r="U605" i="31"/>
  <c r="T605" i="31"/>
  <c r="S605" i="31"/>
  <c r="U589" i="31"/>
  <c r="T589" i="31"/>
  <c r="S589" i="31"/>
  <c r="U573" i="31"/>
  <c r="T573" i="31"/>
  <c r="S573" i="31"/>
  <c r="U557" i="31"/>
  <c r="T557" i="31"/>
  <c r="S557" i="31"/>
  <c r="U541" i="31"/>
  <c r="T541" i="31"/>
  <c r="S541" i="31"/>
  <c r="U525" i="31"/>
  <c r="T525" i="31"/>
  <c r="S525" i="31"/>
  <c r="U509" i="31"/>
  <c r="T509" i="31"/>
  <c r="S509" i="31"/>
  <c r="U493" i="31"/>
  <c r="T493" i="31"/>
  <c r="S493" i="31"/>
  <c r="U477" i="31"/>
  <c r="T477" i="31"/>
  <c r="S477" i="31"/>
  <c r="U461" i="31"/>
  <c r="T461" i="31"/>
  <c r="S461" i="31"/>
  <c r="U445" i="31"/>
  <c r="T445" i="31"/>
  <c r="S445" i="31"/>
  <c r="U429" i="31"/>
  <c r="T429" i="31"/>
  <c r="S429" i="31"/>
  <c r="U413" i="31"/>
  <c r="T413" i="31"/>
  <c r="S413" i="31"/>
  <c r="U397" i="31"/>
  <c r="T397" i="31"/>
  <c r="S397" i="31"/>
  <c r="U381" i="31"/>
  <c r="T381" i="31"/>
  <c r="S381" i="31"/>
  <c r="U365" i="31"/>
  <c r="T365" i="31"/>
  <c r="S365" i="31"/>
  <c r="U349" i="31"/>
  <c r="T349" i="31"/>
  <c r="S349" i="31"/>
  <c r="U333" i="31"/>
  <c r="T333" i="31"/>
  <c r="S333" i="31"/>
  <c r="U317" i="31"/>
  <c r="T317" i="31"/>
  <c r="S317" i="31"/>
  <c r="U301" i="31"/>
  <c r="T301" i="31"/>
  <c r="S301" i="31"/>
  <c r="U285" i="31"/>
  <c r="T285" i="31"/>
  <c r="S285" i="31"/>
  <c r="U269" i="31"/>
  <c r="T269" i="31"/>
  <c r="S269" i="31"/>
  <c r="U253" i="31"/>
  <c r="T253" i="31"/>
  <c r="S253" i="31"/>
  <c r="U237" i="31"/>
  <c r="T237" i="31"/>
  <c r="S237" i="31"/>
  <c r="U221" i="31"/>
  <c r="T221" i="31"/>
  <c r="S221" i="31"/>
  <c r="U205" i="31"/>
  <c r="T205" i="31"/>
  <c r="S205" i="31"/>
  <c r="U189" i="31"/>
  <c r="T189" i="31"/>
  <c r="S189" i="31"/>
  <c r="U173" i="31"/>
  <c r="T173" i="31"/>
  <c r="S173" i="31"/>
  <c r="U157" i="31"/>
  <c r="T157" i="31"/>
  <c r="S157" i="31"/>
  <c r="U141" i="31"/>
  <c r="T141" i="31"/>
  <c r="S141" i="31"/>
  <c r="U125" i="31"/>
  <c r="T125" i="31"/>
  <c r="S125" i="31"/>
  <c r="U109" i="31"/>
  <c r="T109" i="31"/>
  <c r="S109" i="31"/>
  <c r="U93" i="31"/>
  <c r="T93" i="31"/>
  <c r="S93" i="31"/>
  <c r="U77" i="31"/>
  <c r="T77" i="31"/>
  <c r="S77" i="31"/>
  <c r="U61" i="31"/>
  <c r="T61" i="31"/>
  <c r="S61" i="31"/>
  <c r="U45" i="31"/>
  <c r="T45" i="31"/>
  <c r="S45" i="31"/>
  <c r="U29" i="31"/>
  <c r="T29" i="31"/>
  <c r="S29" i="31"/>
  <c r="U13" i="31"/>
  <c r="T13" i="31"/>
  <c r="S13" i="31"/>
  <c r="U596" i="31"/>
  <c r="T596" i="31"/>
  <c r="S596" i="31"/>
  <c r="U580" i="31"/>
  <c r="T580" i="31"/>
  <c r="S580" i="31"/>
  <c r="U564" i="31"/>
  <c r="T564" i="31"/>
  <c r="S564" i="31"/>
  <c r="U548" i="31"/>
  <c r="T548" i="31"/>
  <c r="S548" i="31"/>
  <c r="U532" i="31"/>
  <c r="T532" i="31"/>
  <c r="S532" i="31"/>
  <c r="U516" i="31"/>
  <c r="T516" i="31"/>
  <c r="S516" i="31"/>
  <c r="U500" i="31"/>
  <c r="T500" i="31"/>
  <c r="S500" i="31"/>
  <c r="U484" i="31"/>
  <c r="T484" i="31"/>
  <c r="S484" i="31"/>
  <c r="U468" i="31"/>
  <c r="T468" i="31"/>
  <c r="S468" i="31"/>
  <c r="U452" i="31"/>
  <c r="T452" i="31"/>
  <c r="S452" i="31"/>
  <c r="U436" i="31"/>
  <c r="T436" i="31"/>
  <c r="S436" i="31"/>
  <c r="U420" i="31"/>
  <c r="T420" i="31"/>
  <c r="S420" i="31"/>
  <c r="U404" i="31"/>
  <c r="T404" i="31"/>
  <c r="S404" i="31"/>
  <c r="U388" i="31"/>
  <c r="T388" i="31"/>
  <c r="S388" i="31"/>
  <c r="U372" i="31"/>
  <c r="T372" i="31"/>
  <c r="S372" i="31"/>
  <c r="U356" i="31"/>
  <c r="T356" i="31"/>
  <c r="S356" i="31"/>
  <c r="U340" i="31"/>
  <c r="T340" i="31"/>
  <c r="S340" i="31"/>
  <c r="U324" i="31"/>
  <c r="T324" i="31"/>
  <c r="S324" i="31"/>
  <c r="U308" i="31"/>
  <c r="T308" i="31"/>
  <c r="S308" i="31"/>
  <c r="U292" i="31"/>
  <c r="T292" i="31"/>
  <c r="S292" i="31"/>
  <c r="U276" i="31"/>
  <c r="T276" i="31"/>
  <c r="S276" i="31"/>
  <c r="U260" i="31"/>
  <c r="T260" i="31"/>
  <c r="S260" i="31"/>
  <c r="U244" i="31"/>
  <c r="T244" i="31"/>
  <c r="S244" i="31"/>
  <c r="U228" i="31"/>
  <c r="T228" i="31"/>
  <c r="S228" i="31"/>
  <c r="U212" i="31"/>
  <c r="T212" i="31"/>
  <c r="S212" i="31"/>
  <c r="U196" i="31"/>
  <c r="T196" i="31"/>
  <c r="S196" i="31"/>
  <c r="U180" i="31"/>
  <c r="T180" i="31"/>
  <c r="S180" i="31"/>
  <c r="U164" i="31"/>
  <c r="T164" i="31"/>
  <c r="S164" i="31"/>
  <c r="U148" i="31"/>
  <c r="T148" i="31"/>
  <c r="S148" i="31"/>
  <c r="U132" i="31"/>
  <c r="T132" i="31"/>
  <c r="S132" i="31"/>
  <c r="U116" i="31"/>
  <c r="T116" i="31"/>
  <c r="S116" i="31"/>
  <c r="U100" i="31"/>
  <c r="T100" i="31"/>
  <c r="S100" i="31"/>
  <c r="U84" i="31"/>
  <c r="T84" i="31"/>
  <c r="S84" i="31"/>
  <c r="U68" i="31"/>
  <c r="T68" i="31"/>
  <c r="S68" i="31"/>
  <c r="U52" i="31"/>
  <c r="T52" i="31"/>
  <c r="S52" i="31"/>
  <c r="U36" i="31"/>
  <c r="T36" i="31"/>
  <c r="S36" i="31"/>
  <c r="U20" i="31"/>
  <c r="T20" i="31"/>
  <c r="S20" i="31"/>
  <c r="U603" i="31"/>
  <c r="T603" i="31"/>
  <c r="S603" i="31"/>
  <c r="U587" i="31"/>
  <c r="T587" i="31"/>
  <c r="S587" i="31"/>
  <c r="U571" i="31"/>
  <c r="T571" i="31"/>
  <c r="S571" i="31"/>
  <c r="U555" i="31"/>
  <c r="T555" i="31"/>
  <c r="S555" i="31"/>
  <c r="U539" i="31"/>
  <c r="T539" i="31"/>
  <c r="S539" i="31"/>
  <c r="U523" i="31"/>
  <c r="T523" i="31"/>
  <c r="S523" i="31"/>
  <c r="U507" i="31"/>
  <c r="T507" i="31"/>
  <c r="S507" i="31"/>
  <c r="U491" i="31"/>
  <c r="T491" i="31"/>
  <c r="S491" i="31"/>
  <c r="U475" i="31"/>
  <c r="T475" i="31"/>
  <c r="S475" i="31"/>
  <c r="U459" i="31"/>
  <c r="T459" i="31"/>
  <c r="S459" i="31"/>
  <c r="U443" i="31"/>
  <c r="T443" i="31"/>
  <c r="S443" i="31"/>
  <c r="U427" i="31"/>
  <c r="T427" i="31"/>
  <c r="S427" i="31"/>
  <c r="U411" i="31"/>
  <c r="T411" i="31"/>
  <c r="S411" i="31"/>
  <c r="U395" i="31"/>
  <c r="T395" i="31"/>
  <c r="S395" i="31"/>
  <c r="U379" i="31"/>
  <c r="T379" i="31"/>
  <c r="S379" i="31"/>
  <c r="U363" i="31"/>
  <c r="T363" i="31"/>
  <c r="S363" i="31"/>
  <c r="U347" i="31"/>
  <c r="T347" i="31"/>
  <c r="S347" i="31"/>
  <c r="U331" i="31"/>
  <c r="T331" i="31"/>
  <c r="S331" i="31"/>
  <c r="U315" i="31"/>
  <c r="T315" i="31"/>
  <c r="S315" i="31"/>
  <c r="U299" i="31"/>
  <c r="T299" i="31"/>
  <c r="S299" i="31"/>
  <c r="U283" i="31"/>
  <c r="T283" i="31"/>
  <c r="S283" i="31"/>
  <c r="U267" i="31"/>
  <c r="T267" i="31"/>
  <c r="S267" i="31"/>
  <c r="U251" i="31"/>
  <c r="T251" i="31"/>
  <c r="S251" i="31"/>
  <c r="U235" i="31"/>
  <c r="T235" i="31"/>
  <c r="S235" i="31"/>
  <c r="U219" i="31"/>
  <c r="T219" i="31"/>
  <c r="S219" i="31"/>
  <c r="U203" i="31"/>
  <c r="T203" i="31"/>
  <c r="S203" i="31"/>
  <c r="U187" i="31"/>
  <c r="T187" i="31"/>
  <c r="S187" i="31"/>
  <c r="U171" i="31"/>
  <c r="T171" i="31"/>
  <c r="S171" i="31"/>
  <c r="U155" i="31"/>
  <c r="T155" i="31"/>
  <c r="S155" i="31"/>
  <c r="U139" i="31"/>
  <c r="T139" i="31"/>
  <c r="S139" i="31"/>
  <c r="U123" i="31"/>
  <c r="T123" i="31"/>
  <c r="S123" i="31"/>
  <c r="U107" i="31"/>
  <c r="T107" i="31"/>
  <c r="S107" i="31"/>
  <c r="U91" i="31"/>
  <c r="T91" i="31"/>
  <c r="S91" i="31"/>
  <c r="U75" i="31"/>
  <c r="T75" i="31"/>
  <c r="S75" i="31"/>
  <c r="U59" i="31"/>
  <c r="T59" i="31"/>
  <c r="S59" i="31"/>
  <c r="U43" i="31"/>
  <c r="T43" i="31"/>
  <c r="S43" i="31"/>
  <c r="U27" i="31"/>
  <c r="T27" i="31"/>
  <c r="S27" i="31"/>
  <c r="U11" i="31"/>
  <c r="T11" i="31"/>
  <c r="S11" i="31"/>
  <c r="U594" i="31"/>
  <c r="T594" i="31"/>
  <c r="S594" i="31"/>
  <c r="U578" i="31"/>
  <c r="T578" i="31"/>
  <c r="S578" i="31"/>
  <c r="U562" i="31"/>
  <c r="T562" i="31"/>
  <c r="S562" i="31"/>
  <c r="U546" i="31"/>
  <c r="T546" i="31"/>
  <c r="S546" i="31"/>
  <c r="U530" i="31"/>
  <c r="T530" i="31"/>
  <c r="S530" i="31"/>
  <c r="U514" i="31"/>
  <c r="T514" i="31"/>
  <c r="S514" i="31"/>
  <c r="U498" i="31"/>
  <c r="T498" i="31"/>
  <c r="S498" i="31"/>
  <c r="U482" i="31"/>
  <c r="T482" i="31"/>
  <c r="S482" i="31"/>
  <c r="U466" i="31"/>
  <c r="T466" i="31"/>
  <c r="S466" i="31"/>
  <c r="U450" i="31"/>
  <c r="T450" i="31"/>
  <c r="S450" i="31"/>
  <c r="U434" i="31"/>
  <c r="T434" i="31"/>
  <c r="S434" i="31"/>
  <c r="U418" i="31"/>
  <c r="T418" i="31"/>
  <c r="S418" i="31"/>
  <c r="U402" i="31"/>
  <c r="T402" i="31"/>
  <c r="S402" i="31"/>
  <c r="U386" i="31"/>
  <c r="T386" i="31"/>
  <c r="S386" i="31"/>
  <c r="U370" i="31"/>
  <c r="T370" i="31"/>
  <c r="S370" i="31"/>
  <c r="U354" i="31"/>
  <c r="T354" i="31"/>
  <c r="S354" i="31"/>
  <c r="U338" i="31"/>
  <c r="T338" i="31"/>
  <c r="S338" i="31"/>
  <c r="U322" i="31"/>
  <c r="T322" i="31"/>
  <c r="S322" i="31"/>
  <c r="U306" i="31"/>
  <c r="T306" i="31"/>
  <c r="S306" i="31"/>
  <c r="U290" i="31"/>
  <c r="T290" i="31"/>
  <c r="S290" i="31"/>
  <c r="U274" i="31"/>
  <c r="T274" i="31"/>
  <c r="S274" i="31"/>
  <c r="U258" i="31"/>
  <c r="T258" i="31"/>
  <c r="S258" i="31"/>
  <c r="U242" i="31"/>
  <c r="T242" i="31"/>
  <c r="S242" i="31"/>
  <c r="U226" i="31"/>
  <c r="T226" i="31"/>
  <c r="S226" i="31"/>
  <c r="U210" i="31"/>
  <c r="T210" i="31"/>
  <c r="S210" i="31"/>
  <c r="U194" i="31"/>
  <c r="T194" i="31"/>
  <c r="S194" i="31"/>
  <c r="U178" i="31"/>
  <c r="T178" i="31"/>
  <c r="S178" i="31"/>
  <c r="U162" i="31"/>
  <c r="T162" i="31"/>
  <c r="S162" i="31"/>
  <c r="U146" i="31"/>
  <c r="T146" i="31"/>
  <c r="S146" i="31"/>
  <c r="U130" i="31"/>
  <c r="T130" i="31"/>
  <c r="S130" i="31"/>
  <c r="U114" i="31"/>
  <c r="T114" i="31"/>
  <c r="S114" i="31"/>
  <c r="U98" i="31"/>
  <c r="T98" i="31"/>
  <c r="S98" i="31"/>
  <c r="U82" i="31"/>
  <c r="T82" i="31"/>
  <c r="S82" i="31"/>
  <c r="U66" i="31"/>
  <c r="T66" i="31"/>
  <c r="S66" i="31"/>
  <c r="U50" i="31"/>
  <c r="T50" i="31"/>
  <c r="S50" i="31"/>
  <c r="U34" i="31"/>
  <c r="T34" i="31"/>
  <c r="S34" i="31"/>
  <c r="U18" i="31"/>
  <c r="T18" i="31"/>
  <c r="S18" i="31"/>
  <c r="U602" i="32"/>
  <c r="T602" i="32"/>
  <c r="S602" i="32"/>
  <c r="U586" i="32"/>
  <c r="T586" i="32"/>
  <c r="S586" i="32"/>
  <c r="U570" i="32"/>
  <c r="T570" i="32"/>
  <c r="S570" i="32"/>
  <c r="U554" i="32"/>
  <c r="T554" i="32"/>
  <c r="S554" i="32"/>
  <c r="U538" i="32"/>
  <c r="T538" i="32"/>
  <c r="S538" i="32"/>
  <c r="U522" i="32"/>
  <c r="T522" i="32"/>
  <c r="S522" i="32"/>
  <c r="U506" i="32"/>
  <c r="T506" i="32"/>
  <c r="S506" i="32"/>
  <c r="U490" i="32"/>
  <c r="T490" i="32"/>
  <c r="S490" i="32"/>
  <c r="U474" i="32"/>
  <c r="T474" i="32"/>
  <c r="S474" i="32"/>
  <c r="U458" i="32"/>
  <c r="T458" i="32"/>
  <c r="S458" i="32"/>
  <c r="U442" i="32"/>
  <c r="T442" i="32"/>
  <c r="S442" i="32"/>
  <c r="U426" i="32"/>
  <c r="T426" i="32"/>
  <c r="S426" i="32"/>
  <c r="U410" i="32"/>
  <c r="T410" i="32"/>
  <c r="S410" i="32"/>
  <c r="U394" i="32"/>
  <c r="T394" i="32"/>
  <c r="S394" i="32"/>
  <c r="U378" i="32"/>
  <c r="T378" i="32"/>
  <c r="S378" i="32"/>
  <c r="U362" i="32"/>
  <c r="T362" i="32"/>
  <c r="S362" i="32"/>
  <c r="U346" i="32"/>
  <c r="T346" i="32"/>
  <c r="S346" i="32"/>
  <c r="U330" i="32"/>
  <c r="T330" i="32"/>
  <c r="S330" i="32"/>
  <c r="U314" i="32"/>
  <c r="T314" i="32"/>
  <c r="S314" i="32"/>
  <c r="U605" i="32"/>
  <c r="T605" i="32"/>
  <c r="S605" i="32"/>
  <c r="U589" i="32"/>
  <c r="T589" i="32"/>
  <c r="S589" i="32"/>
  <c r="U573" i="32"/>
  <c r="T573" i="32"/>
  <c r="S573" i="32"/>
  <c r="U557" i="32"/>
  <c r="T557" i="32"/>
  <c r="S557" i="32"/>
  <c r="U541" i="32"/>
  <c r="T541" i="32"/>
  <c r="S541" i="32"/>
  <c r="U525" i="32"/>
  <c r="T525" i="32"/>
  <c r="S525" i="32"/>
  <c r="U509" i="32"/>
  <c r="T509" i="32"/>
  <c r="S509" i="32"/>
  <c r="U493" i="32"/>
  <c r="T493" i="32"/>
  <c r="S493" i="32"/>
  <c r="U477" i="32"/>
  <c r="S477" i="32"/>
  <c r="T477" i="32"/>
  <c r="U461" i="32"/>
  <c r="S461" i="32"/>
  <c r="T461" i="32"/>
  <c r="U445" i="32"/>
  <c r="T445" i="32"/>
  <c r="S445" i="32"/>
  <c r="U429" i="32"/>
  <c r="T429" i="32"/>
  <c r="S429" i="32"/>
  <c r="U413" i="32"/>
  <c r="T413" i="32"/>
  <c r="S413" i="32"/>
  <c r="U397" i="32"/>
  <c r="T397" i="32"/>
  <c r="S397" i="32"/>
  <c r="U381" i="32"/>
  <c r="T381" i="32"/>
  <c r="S381" i="32"/>
  <c r="U365" i="32"/>
  <c r="T365" i="32"/>
  <c r="S365" i="32"/>
  <c r="U349" i="32"/>
  <c r="T349" i="32"/>
  <c r="S349" i="32"/>
  <c r="U333" i="32"/>
  <c r="T333" i="32"/>
  <c r="S333" i="32"/>
  <c r="U317" i="32"/>
  <c r="T317" i="32"/>
  <c r="S317" i="32"/>
  <c r="U298" i="32"/>
  <c r="T298" i="32"/>
  <c r="S298" i="32"/>
  <c r="U592" i="32"/>
  <c r="T592" i="32"/>
  <c r="S592" i="32"/>
  <c r="U576" i="32"/>
  <c r="T576" i="32"/>
  <c r="S576" i="32"/>
  <c r="U560" i="32"/>
  <c r="T560" i="32"/>
  <c r="S560" i="32"/>
  <c r="U544" i="32"/>
  <c r="T544" i="32"/>
  <c r="S544" i="32"/>
  <c r="U528" i="32"/>
  <c r="T528" i="32"/>
  <c r="S528" i="32"/>
  <c r="U512" i="32"/>
  <c r="T512" i="32"/>
  <c r="S512" i="32"/>
  <c r="U496" i="32"/>
  <c r="T496" i="32"/>
  <c r="S496" i="32"/>
  <c r="U480" i="32"/>
  <c r="T480" i="32"/>
  <c r="S480" i="32"/>
  <c r="U464" i="32"/>
  <c r="T464" i="32"/>
  <c r="S464" i="32"/>
  <c r="U448" i="32"/>
  <c r="T448" i="32"/>
  <c r="S448" i="32"/>
  <c r="U432" i="32"/>
  <c r="T432" i="32"/>
  <c r="S432" i="32"/>
  <c r="U416" i="32"/>
  <c r="T416" i="32"/>
  <c r="S416" i="32"/>
  <c r="U400" i="32"/>
  <c r="T400" i="32"/>
  <c r="S400" i="32"/>
  <c r="U384" i="32"/>
  <c r="T384" i="32"/>
  <c r="S384" i="32"/>
  <c r="U368" i="32"/>
  <c r="T368" i="32"/>
  <c r="S368" i="32"/>
  <c r="U352" i="32"/>
  <c r="T352" i="32"/>
  <c r="S352" i="32"/>
  <c r="U336" i="32"/>
  <c r="T336" i="32"/>
  <c r="S336" i="32"/>
  <c r="U320" i="32"/>
  <c r="T320" i="32"/>
  <c r="S320" i="32"/>
  <c r="U303" i="32"/>
  <c r="T303" i="32"/>
  <c r="S303" i="32"/>
  <c r="U595" i="32"/>
  <c r="T595" i="32"/>
  <c r="S595" i="32"/>
  <c r="U579" i="32"/>
  <c r="T579" i="32"/>
  <c r="S579" i="32"/>
  <c r="U563" i="32"/>
  <c r="T563" i="32"/>
  <c r="S563" i="32"/>
  <c r="U547" i="32"/>
  <c r="T547" i="32"/>
  <c r="S547" i="32"/>
  <c r="U531" i="32"/>
  <c r="T531" i="32"/>
  <c r="S531" i="32"/>
  <c r="U515" i="32"/>
  <c r="T515" i="32"/>
  <c r="S515" i="32"/>
  <c r="U499" i="32"/>
  <c r="T499" i="32"/>
  <c r="S499" i="32"/>
  <c r="U483" i="32"/>
  <c r="T483" i="32"/>
  <c r="S483" i="32"/>
  <c r="U467" i="32"/>
  <c r="T467" i="32"/>
  <c r="S467" i="32"/>
  <c r="U451" i="32"/>
  <c r="T451" i="32"/>
  <c r="S451" i="32"/>
  <c r="U435" i="32"/>
  <c r="T435" i="32"/>
  <c r="S435" i="32"/>
  <c r="U419" i="32"/>
  <c r="T419" i="32"/>
  <c r="S419" i="32"/>
  <c r="U403" i="32"/>
  <c r="T403" i="32"/>
  <c r="S403" i="32"/>
  <c r="U387" i="32"/>
  <c r="T387" i="32"/>
  <c r="S387" i="32"/>
  <c r="U371" i="32"/>
  <c r="T371" i="32"/>
  <c r="S371" i="32"/>
  <c r="U355" i="32"/>
  <c r="T355" i="32"/>
  <c r="S355" i="32"/>
  <c r="U339" i="32"/>
  <c r="T339" i="32"/>
  <c r="S339" i="32"/>
  <c r="U323" i="32"/>
  <c r="T323" i="32"/>
  <c r="S323" i="32"/>
  <c r="U307" i="32"/>
  <c r="T307" i="32"/>
  <c r="S307" i="32"/>
  <c r="U291" i="32"/>
  <c r="T291" i="32"/>
  <c r="S291" i="32"/>
  <c r="U275" i="32"/>
  <c r="T275" i="32"/>
  <c r="S275" i="32"/>
  <c r="U259" i="32"/>
  <c r="T259" i="32"/>
  <c r="S259" i="32"/>
  <c r="U243" i="32"/>
  <c r="T243" i="32"/>
  <c r="S243" i="32"/>
  <c r="U227" i="32"/>
  <c r="T227" i="32"/>
  <c r="S227" i="32"/>
  <c r="U211" i="32"/>
  <c r="T211" i="32"/>
  <c r="S211" i="32"/>
  <c r="U195" i="32"/>
  <c r="T195" i="32"/>
  <c r="S195" i="32"/>
  <c r="U179" i="32"/>
  <c r="T179" i="32"/>
  <c r="S179" i="32"/>
  <c r="U163" i="32"/>
  <c r="T163" i="32"/>
  <c r="S163" i="32"/>
  <c r="U147" i="32"/>
  <c r="T147" i="32"/>
  <c r="S147" i="32"/>
  <c r="U131" i="32"/>
  <c r="T131" i="32"/>
  <c r="S131" i="32"/>
  <c r="U115" i="32"/>
  <c r="T115" i="32"/>
  <c r="S115" i="32"/>
  <c r="U99" i="32"/>
  <c r="T99" i="32"/>
  <c r="S99" i="32"/>
  <c r="U83" i="32"/>
  <c r="T83" i="32"/>
  <c r="S83" i="32"/>
  <c r="U67" i="32"/>
  <c r="T67" i="32"/>
  <c r="S67" i="32"/>
  <c r="U51" i="32"/>
  <c r="T51" i="32"/>
  <c r="S51" i="32"/>
  <c r="U35" i="32"/>
  <c r="T35" i="32"/>
  <c r="S35" i="32"/>
  <c r="U19" i="32"/>
  <c r="T19" i="32"/>
  <c r="S19" i="32"/>
  <c r="U290" i="32"/>
  <c r="T290" i="32"/>
  <c r="S290" i="32"/>
  <c r="U274" i="32"/>
  <c r="T274" i="32"/>
  <c r="S274" i="32"/>
  <c r="U258" i="32"/>
  <c r="T258" i="32"/>
  <c r="S258" i="32"/>
  <c r="U242" i="32"/>
  <c r="T242" i="32"/>
  <c r="S242" i="32"/>
  <c r="U226" i="32"/>
  <c r="T226" i="32"/>
  <c r="S226" i="32"/>
  <c r="U210" i="32"/>
  <c r="T210" i="32"/>
  <c r="S210" i="32"/>
  <c r="U194" i="32"/>
  <c r="T194" i="32"/>
  <c r="S194" i="32"/>
  <c r="U178" i="32"/>
  <c r="T178" i="32"/>
  <c r="S178" i="32"/>
  <c r="U162" i="32"/>
  <c r="T162" i="32"/>
  <c r="S162" i="32"/>
  <c r="U146" i="32"/>
  <c r="T146" i="32"/>
  <c r="S146" i="32"/>
  <c r="U130" i="32"/>
  <c r="T130" i="32"/>
  <c r="S130" i="32"/>
  <c r="U114" i="32"/>
  <c r="T114" i="32"/>
  <c r="S114" i="32"/>
  <c r="U98" i="32"/>
  <c r="T98" i="32"/>
  <c r="S98" i="32"/>
  <c r="U82" i="32"/>
  <c r="T82" i="32"/>
  <c r="S82" i="32"/>
  <c r="U66" i="32"/>
  <c r="T66" i="32"/>
  <c r="S66" i="32"/>
  <c r="U50" i="32"/>
  <c r="T50" i="32"/>
  <c r="S50" i="32"/>
  <c r="U34" i="32"/>
  <c r="T34" i="32"/>
  <c r="S34" i="32"/>
  <c r="U18" i="32"/>
  <c r="T18" i="32"/>
  <c r="S18" i="32"/>
  <c r="U297" i="32"/>
  <c r="T297" i="32"/>
  <c r="S297" i="32"/>
  <c r="U281" i="32"/>
  <c r="T281" i="32"/>
  <c r="S281" i="32"/>
  <c r="U265" i="32"/>
  <c r="T265" i="32"/>
  <c r="S265" i="32"/>
  <c r="U249" i="32"/>
  <c r="T249" i="32"/>
  <c r="S249" i="32"/>
  <c r="U233" i="32"/>
  <c r="T233" i="32"/>
  <c r="S233" i="32"/>
  <c r="U217" i="32"/>
  <c r="T217" i="32"/>
  <c r="S217" i="32"/>
  <c r="U201" i="32"/>
  <c r="T201" i="32"/>
  <c r="S201" i="32"/>
  <c r="U185" i="32"/>
  <c r="T185" i="32"/>
  <c r="S185" i="32"/>
  <c r="U169" i="32"/>
  <c r="T169" i="32"/>
  <c r="S169" i="32"/>
  <c r="U153" i="32"/>
  <c r="T153" i="32"/>
  <c r="S153" i="32"/>
  <c r="U137" i="32"/>
  <c r="T137" i="32"/>
  <c r="S137" i="32"/>
  <c r="U121" i="32"/>
  <c r="T121" i="32"/>
  <c r="S121" i="32"/>
  <c r="U105" i="32"/>
  <c r="T105" i="32"/>
  <c r="S105" i="32"/>
  <c r="U89" i="32"/>
  <c r="T89" i="32"/>
  <c r="S89" i="32"/>
  <c r="U73" i="32"/>
  <c r="T73" i="32"/>
  <c r="S73" i="32"/>
  <c r="U57" i="32"/>
  <c r="T57" i="32"/>
  <c r="S57" i="32"/>
  <c r="U41" i="32"/>
  <c r="T41" i="32"/>
  <c r="S41" i="32"/>
  <c r="U25" i="32"/>
  <c r="T25" i="32"/>
  <c r="S25" i="32"/>
  <c r="U9" i="32"/>
  <c r="T9" i="32"/>
  <c r="S9" i="32"/>
  <c r="U296" i="32"/>
  <c r="T296" i="32"/>
  <c r="S296" i="32"/>
  <c r="U280" i="32"/>
  <c r="T280" i="32"/>
  <c r="S280" i="32"/>
  <c r="U264" i="32"/>
  <c r="T264" i="32"/>
  <c r="S264" i="32"/>
  <c r="U248" i="32"/>
  <c r="T248" i="32"/>
  <c r="S248" i="32"/>
  <c r="U232" i="32"/>
  <c r="T232" i="32"/>
  <c r="S232" i="32"/>
  <c r="U216" i="32"/>
  <c r="T216" i="32"/>
  <c r="S216" i="32"/>
  <c r="U200" i="32"/>
  <c r="T200" i="32"/>
  <c r="S200" i="32"/>
  <c r="U184" i="32"/>
  <c r="T184" i="32"/>
  <c r="S184" i="32"/>
  <c r="U168" i="32"/>
  <c r="T168" i="32"/>
  <c r="S168" i="32"/>
  <c r="U152" i="32"/>
  <c r="T152" i="32"/>
  <c r="S152" i="32"/>
  <c r="U136" i="32"/>
  <c r="T136" i="32"/>
  <c r="S136" i="32"/>
  <c r="U120" i="32"/>
  <c r="T120" i="32"/>
  <c r="S120" i="32"/>
  <c r="U104" i="32"/>
  <c r="T104" i="32"/>
  <c r="S104" i="32"/>
  <c r="U88" i="32"/>
  <c r="T88" i="32"/>
  <c r="S88" i="32"/>
  <c r="U72" i="32"/>
  <c r="T72" i="32"/>
  <c r="S72" i="32"/>
  <c r="U56" i="32"/>
  <c r="T56" i="32"/>
  <c r="S56" i="32"/>
  <c r="U40" i="32"/>
  <c r="T40" i="32"/>
  <c r="S40" i="32"/>
  <c r="U24" i="32"/>
  <c r="T24" i="32"/>
  <c r="S24" i="32"/>
  <c r="U8" i="32"/>
  <c r="T8" i="32"/>
  <c r="S8" i="32"/>
  <c r="U590" i="33"/>
  <c r="S590" i="33"/>
  <c r="T590" i="33"/>
  <c r="U574" i="33"/>
  <c r="S574" i="33"/>
  <c r="T574" i="33"/>
  <c r="U558" i="33"/>
  <c r="S558" i="33"/>
  <c r="T558" i="33"/>
  <c r="U538" i="33"/>
  <c r="T538" i="33"/>
  <c r="S538" i="33"/>
  <c r="U498" i="33"/>
  <c r="T498" i="33"/>
  <c r="S498" i="33"/>
  <c r="U434" i="33"/>
  <c r="T434" i="33"/>
  <c r="S434" i="33"/>
  <c r="S605" i="33"/>
  <c r="T605" i="33"/>
  <c r="U605" i="33"/>
  <c r="S589" i="33"/>
  <c r="T589" i="33"/>
  <c r="U589" i="33"/>
  <c r="S573" i="33"/>
  <c r="T573" i="33"/>
  <c r="U573" i="33"/>
  <c r="S557" i="33"/>
  <c r="T557" i="33"/>
  <c r="U557" i="33"/>
  <c r="T536" i="33"/>
  <c r="U536" i="33"/>
  <c r="S536" i="33"/>
  <c r="U494" i="33"/>
  <c r="S494" i="33"/>
  <c r="T494" i="33"/>
  <c r="U430" i="33"/>
  <c r="S430" i="33"/>
  <c r="T430" i="33"/>
  <c r="T604" i="33"/>
  <c r="U604" i="33"/>
  <c r="S604" i="33"/>
  <c r="T588" i="33"/>
  <c r="U588" i="33"/>
  <c r="S588" i="33"/>
  <c r="T572" i="33"/>
  <c r="U572" i="33"/>
  <c r="S572" i="33"/>
  <c r="T556" i="33"/>
  <c r="U556" i="33"/>
  <c r="S556" i="33"/>
  <c r="U534" i="33"/>
  <c r="S534" i="33"/>
  <c r="T534" i="33"/>
  <c r="U490" i="33"/>
  <c r="T490" i="33"/>
  <c r="S490" i="33"/>
  <c r="U426" i="33"/>
  <c r="T426" i="33"/>
  <c r="S426" i="33"/>
  <c r="T603" i="33"/>
  <c r="U603" i="33"/>
  <c r="S603" i="33"/>
  <c r="T587" i="33"/>
  <c r="U587" i="33"/>
  <c r="S587" i="33"/>
  <c r="T571" i="33"/>
  <c r="U571" i="33"/>
  <c r="S571" i="33"/>
  <c r="T555" i="33"/>
  <c r="U555" i="33"/>
  <c r="S555" i="33"/>
  <c r="T532" i="33"/>
  <c r="U532" i="33"/>
  <c r="S532" i="33"/>
  <c r="U486" i="33"/>
  <c r="S486" i="33"/>
  <c r="T486" i="33"/>
  <c r="U422" i="33"/>
  <c r="S422" i="33"/>
  <c r="T422" i="33"/>
  <c r="U370" i="33"/>
  <c r="T370" i="33"/>
  <c r="S370" i="33"/>
  <c r="U354" i="33"/>
  <c r="T354" i="33"/>
  <c r="S354" i="33"/>
  <c r="U338" i="33"/>
  <c r="T338" i="33"/>
  <c r="S338" i="33"/>
  <c r="U322" i="33"/>
  <c r="T322" i="33"/>
  <c r="S322" i="33"/>
  <c r="U306" i="33"/>
  <c r="T306" i="33"/>
  <c r="S306" i="33"/>
  <c r="U290" i="33"/>
  <c r="T290" i="33"/>
  <c r="S290" i="33"/>
  <c r="U274" i="33"/>
  <c r="T274" i="33"/>
  <c r="S274" i="33"/>
  <c r="U258" i="33"/>
  <c r="T258" i="33"/>
  <c r="S258" i="33"/>
  <c r="U242" i="33"/>
  <c r="T242" i="33"/>
  <c r="S242" i="33"/>
  <c r="U226" i="33"/>
  <c r="T226" i="33"/>
  <c r="S226" i="33"/>
  <c r="U210" i="33"/>
  <c r="T210" i="33"/>
  <c r="S210" i="33"/>
  <c r="U194" i="33"/>
  <c r="T194" i="33"/>
  <c r="S194" i="33"/>
  <c r="U178" i="33"/>
  <c r="T178" i="33"/>
  <c r="S178" i="33"/>
  <c r="U162" i="33"/>
  <c r="T162" i="33"/>
  <c r="S162" i="33"/>
  <c r="U146" i="33"/>
  <c r="T146" i="33"/>
  <c r="S146" i="33"/>
  <c r="U130" i="33"/>
  <c r="T130" i="33"/>
  <c r="S130" i="33"/>
  <c r="U114" i="33"/>
  <c r="T114" i="33"/>
  <c r="S114" i="33"/>
  <c r="U98" i="33"/>
  <c r="T98" i="33"/>
  <c r="S98" i="33"/>
  <c r="U82" i="33"/>
  <c r="T82" i="33"/>
  <c r="S82" i="33"/>
  <c r="U66" i="33"/>
  <c r="T66" i="33"/>
  <c r="S66" i="33"/>
  <c r="U50" i="33"/>
  <c r="T50" i="33"/>
  <c r="S50" i="33"/>
  <c r="U34" i="33"/>
  <c r="T34" i="33"/>
  <c r="S34" i="33"/>
  <c r="U18" i="33"/>
  <c r="T18" i="33"/>
  <c r="S18" i="33"/>
  <c r="U545" i="33"/>
  <c r="S545" i="33"/>
  <c r="T545" i="33"/>
  <c r="U529" i="33"/>
  <c r="S529" i="33"/>
  <c r="T529" i="33"/>
  <c r="U513" i="33"/>
  <c r="S513" i="33"/>
  <c r="T513" i="33"/>
  <c r="U497" i="33"/>
  <c r="S497" i="33"/>
  <c r="T497" i="33"/>
  <c r="U481" i="33"/>
  <c r="S481" i="33"/>
  <c r="T481" i="33"/>
  <c r="U465" i="33"/>
  <c r="S465" i="33"/>
  <c r="T465" i="33"/>
  <c r="U449" i="33"/>
  <c r="S449" i="33"/>
  <c r="T449" i="33"/>
  <c r="U433" i="33"/>
  <c r="S433" i="33"/>
  <c r="T433" i="33"/>
  <c r="U417" i="33"/>
  <c r="S417" i="33"/>
  <c r="T417" i="33"/>
  <c r="U401" i="33"/>
  <c r="S401" i="33"/>
  <c r="T401" i="33"/>
  <c r="U385" i="33"/>
  <c r="S385" i="33"/>
  <c r="T385" i="33"/>
  <c r="U369" i="33"/>
  <c r="S369" i="33"/>
  <c r="T369" i="33"/>
  <c r="U353" i="33"/>
  <c r="S353" i="33"/>
  <c r="T353" i="33"/>
  <c r="U337" i="33"/>
  <c r="S337" i="33"/>
  <c r="T337" i="33"/>
  <c r="U321" i="33"/>
  <c r="S321" i="33"/>
  <c r="T321" i="33"/>
  <c r="U305" i="33"/>
  <c r="S305" i="33"/>
  <c r="T305" i="33"/>
  <c r="U289" i="33"/>
  <c r="S289" i="33"/>
  <c r="T289" i="33"/>
  <c r="U273" i="33"/>
  <c r="S273" i="33"/>
  <c r="T273" i="33"/>
  <c r="U257" i="33"/>
  <c r="S257" i="33"/>
  <c r="T257" i="33"/>
  <c r="U241" i="33"/>
  <c r="S241" i="33"/>
  <c r="T241" i="33"/>
  <c r="U225" i="33"/>
  <c r="S225" i="33"/>
  <c r="T225" i="33"/>
  <c r="U209" i="33"/>
  <c r="S209" i="33"/>
  <c r="T209" i="33"/>
  <c r="U193" i="33"/>
  <c r="S193" i="33"/>
  <c r="T193" i="33"/>
  <c r="U177" i="33"/>
  <c r="S177" i="33"/>
  <c r="T177" i="33"/>
  <c r="U161" i="33"/>
  <c r="S161" i="33"/>
  <c r="T161" i="33"/>
  <c r="U145" i="33"/>
  <c r="S145" i="33"/>
  <c r="T145" i="33"/>
  <c r="U129" i="33"/>
  <c r="S129" i="33"/>
  <c r="T129" i="33"/>
  <c r="U113" i="33"/>
  <c r="S113" i="33"/>
  <c r="T113" i="33"/>
  <c r="U97" i="33"/>
  <c r="S97" i="33"/>
  <c r="T97" i="33"/>
  <c r="U81" i="33"/>
  <c r="S81" i="33"/>
  <c r="T81" i="33"/>
  <c r="U65" i="33"/>
  <c r="S65" i="33"/>
  <c r="T65" i="33"/>
  <c r="U49" i="33"/>
  <c r="S49" i="33"/>
  <c r="T49" i="33"/>
  <c r="U33" i="33"/>
  <c r="S33" i="33"/>
  <c r="T33" i="33"/>
  <c r="U17" i="33"/>
  <c r="S17" i="33"/>
  <c r="T17" i="33"/>
  <c r="T512" i="33"/>
  <c r="U512" i="33"/>
  <c r="S512" i="33"/>
  <c r="T496" i="33"/>
  <c r="U496" i="33"/>
  <c r="S496" i="33"/>
  <c r="T480" i="33"/>
  <c r="U480" i="33"/>
  <c r="S480" i="33"/>
  <c r="T464" i="33"/>
  <c r="U464" i="33"/>
  <c r="S464" i="33"/>
  <c r="T448" i="33"/>
  <c r="U448" i="33"/>
  <c r="S448" i="33"/>
  <c r="T432" i="33"/>
  <c r="U432" i="33"/>
  <c r="S432" i="33"/>
  <c r="T416" i="33"/>
  <c r="U416" i="33"/>
  <c r="S416" i="33"/>
  <c r="T400" i="33"/>
  <c r="U400" i="33"/>
  <c r="S400" i="33"/>
  <c r="T384" i="33"/>
  <c r="U384" i="33"/>
  <c r="S384" i="33"/>
  <c r="T368" i="33"/>
  <c r="U368" i="33"/>
  <c r="S368" i="33"/>
  <c r="T352" i="33"/>
  <c r="U352" i="33"/>
  <c r="S352" i="33"/>
  <c r="T336" i="33"/>
  <c r="U336" i="33"/>
  <c r="S336" i="33"/>
  <c r="T320" i="33"/>
  <c r="U320" i="33"/>
  <c r="S320" i="33"/>
  <c r="T304" i="33"/>
  <c r="U304" i="33"/>
  <c r="S304" i="33"/>
  <c r="T288" i="33"/>
  <c r="U288" i="33"/>
  <c r="S288" i="33"/>
  <c r="T272" i="33"/>
  <c r="U272" i="33"/>
  <c r="S272" i="33"/>
  <c r="T256" i="33"/>
  <c r="U256" i="33"/>
  <c r="S256" i="33"/>
  <c r="T240" i="33"/>
  <c r="U240" i="33"/>
  <c r="S240" i="33"/>
  <c r="T224" i="33"/>
  <c r="U224" i="33"/>
  <c r="S224" i="33"/>
  <c r="U208" i="33"/>
  <c r="T208" i="33"/>
  <c r="S208" i="33"/>
  <c r="U192" i="33"/>
  <c r="T192" i="33"/>
  <c r="S192" i="33"/>
  <c r="U176" i="33"/>
  <c r="T176" i="33"/>
  <c r="S176" i="33"/>
  <c r="U160" i="33"/>
  <c r="T160" i="33"/>
  <c r="S160" i="33"/>
  <c r="U144" i="33"/>
  <c r="T144" i="33"/>
  <c r="S144" i="33"/>
  <c r="U128" i="33"/>
  <c r="T128" i="33"/>
  <c r="S128" i="33"/>
  <c r="U112" i="33"/>
  <c r="T112" i="33"/>
  <c r="S112" i="33"/>
  <c r="U96" i="33"/>
  <c r="T96" i="33"/>
  <c r="S96" i="33"/>
  <c r="U80" i="33"/>
  <c r="T80" i="33"/>
  <c r="S80" i="33"/>
  <c r="U64" i="33"/>
  <c r="T64" i="33"/>
  <c r="S64" i="33"/>
  <c r="U48" i="33"/>
  <c r="S48" i="33"/>
  <c r="T48" i="33"/>
  <c r="U32" i="33"/>
  <c r="S32" i="33"/>
  <c r="T32" i="33"/>
  <c r="U16" i="33"/>
  <c r="S16" i="33"/>
  <c r="T16" i="33"/>
  <c r="T543" i="33"/>
  <c r="U543" i="33"/>
  <c r="S543" i="33"/>
  <c r="T527" i="33"/>
  <c r="U527" i="33"/>
  <c r="S527" i="33"/>
  <c r="T511" i="33"/>
  <c r="U511" i="33"/>
  <c r="S511" i="33"/>
  <c r="T495" i="33"/>
  <c r="U495" i="33"/>
  <c r="S495" i="33"/>
  <c r="T479" i="33"/>
  <c r="U479" i="33"/>
  <c r="S479" i="33"/>
  <c r="T463" i="33"/>
  <c r="U463" i="33"/>
  <c r="S463" i="33"/>
  <c r="T447" i="33"/>
  <c r="U447" i="33"/>
  <c r="S447" i="33"/>
  <c r="T431" i="33"/>
  <c r="U431" i="33"/>
  <c r="S431" i="33"/>
  <c r="T415" i="33"/>
  <c r="U415" i="33"/>
  <c r="S415" i="33"/>
  <c r="T399" i="33"/>
  <c r="U399" i="33"/>
  <c r="S399" i="33"/>
  <c r="T383" i="33"/>
  <c r="U383" i="33"/>
  <c r="S383" i="33"/>
  <c r="T367" i="33"/>
  <c r="U367" i="33"/>
  <c r="S367" i="33"/>
  <c r="T351" i="33"/>
  <c r="U351" i="33"/>
  <c r="S351" i="33"/>
  <c r="T335" i="33"/>
  <c r="U335" i="33"/>
  <c r="S335" i="33"/>
  <c r="T319" i="33"/>
  <c r="U319" i="33"/>
  <c r="S319" i="33"/>
  <c r="T303" i="33"/>
  <c r="U303" i="33"/>
  <c r="S303" i="33"/>
  <c r="T287" i="33"/>
  <c r="U287" i="33"/>
  <c r="S287" i="33"/>
  <c r="T271" i="33"/>
  <c r="U271" i="33"/>
  <c r="S271" i="33"/>
  <c r="T255" i="33"/>
  <c r="U255" i="33"/>
  <c r="S255" i="33"/>
  <c r="T239" i="33"/>
  <c r="U239" i="33"/>
  <c r="S239" i="33"/>
  <c r="T223" i="33"/>
  <c r="U223" i="33"/>
  <c r="S223" i="33"/>
  <c r="T207" i="33"/>
  <c r="U207" i="33"/>
  <c r="S207" i="33"/>
  <c r="T191" i="33"/>
  <c r="U191" i="33"/>
  <c r="S191" i="33"/>
  <c r="T175" i="33"/>
  <c r="U175" i="33"/>
  <c r="S175" i="33"/>
  <c r="T159" i="33"/>
  <c r="U159" i="33"/>
  <c r="S159" i="33"/>
  <c r="T143" i="33"/>
  <c r="U143" i="33"/>
  <c r="S143" i="33"/>
  <c r="T127" i="33"/>
  <c r="U127" i="33"/>
  <c r="S127" i="33"/>
  <c r="T111" i="33"/>
  <c r="U111" i="33"/>
  <c r="S111" i="33"/>
  <c r="T95" i="33"/>
  <c r="U95" i="33"/>
  <c r="S95" i="33"/>
  <c r="T79" i="33"/>
  <c r="U79" i="33"/>
  <c r="S79" i="33"/>
  <c r="T63" i="33"/>
  <c r="U63" i="33"/>
  <c r="S63" i="33"/>
  <c r="T47" i="33"/>
  <c r="U47" i="33"/>
  <c r="S47" i="33"/>
  <c r="T31" i="33"/>
  <c r="U31" i="33"/>
  <c r="S31" i="33"/>
  <c r="T15" i="33"/>
  <c r="U15" i="33"/>
  <c r="S15" i="33"/>
  <c r="U504" i="34"/>
  <c r="T504" i="34"/>
  <c r="S504" i="34"/>
  <c r="T488" i="34"/>
  <c r="U488" i="34"/>
  <c r="S488" i="34"/>
  <c r="U456" i="34"/>
  <c r="T456" i="34"/>
  <c r="S456" i="34"/>
  <c r="U517" i="34"/>
  <c r="T517" i="34"/>
  <c r="S517" i="34"/>
  <c r="U544" i="34"/>
  <c r="S544" i="34"/>
  <c r="T544" i="34"/>
  <c r="U596" i="34"/>
  <c r="T596" i="34"/>
  <c r="S596" i="34"/>
  <c r="U575" i="34"/>
  <c r="T575" i="34"/>
  <c r="S575" i="34"/>
  <c r="U553" i="34"/>
  <c r="T553" i="34"/>
  <c r="S553" i="34"/>
  <c r="U532" i="34"/>
  <c r="T532" i="34"/>
  <c r="S532" i="34"/>
  <c r="U500" i="34"/>
  <c r="T500" i="34"/>
  <c r="S500" i="34"/>
  <c r="U436" i="34"/>
  <c r="T436" i="34"/>
  <c r="S436" i="34"/>
  <c r="U589" i="34"/>
  <c r="T589" i="34"/>
  <c r="S589" i="34"/>
  <c r="U568" i="34"/>
  <c r="T568" i="34"/>
  <c r="S568" i="34"/>
  <c r="T547" i="34"/>
  <c r="U547" i="34"/>
  <c r="S547" i="34"/>
  <c r="U525" i="34"/>
  <c r="T525" i="34"/>
  <c r="S525" i="34"/>
  <c r="U480" i="34"/>
  <c r="S480" i="34"/>
  <c r="T480" i="34"/>
  <c r="U604" i="34"/>
  <c r="T604" i="34"/>
  <c r="S604" i="34"/>
  <c r="U583" i="34"/>
  <c r="T583" i="34"/>
  <c r="S583" i="34"/>
  <c r="U561" i="34"/>
  <c r="T561" i="34"/>
  <c r="S561" i="34"/>
  <c r="U540" i="34"/>
  <c r="T540" i="34"/>
  <c r="S540" i="34"/>
  <c r="U519" i="34"/>
  <c r="T519" i="34"/>
  <c r="S519" i="34"/>
  <c r="U460" i="34"/>
  <c r="T460" i="34"/>
  <c r="S460" i="34"/>
  <c r="U598" i="34"/>
  <c r="T598" i="34"/>
  <c r="S598" i="34"/>
  <c r="U582" i="34"/>
  <c r="T582" i="34"/>
  <c r="S582" i="34"/>
  <c r="U566" i="34"/>
  <c r="T566" i="34"/>
  <c r="S566" i="34"/>
  <c r="U550" i="34"/>
  <c r="T550" i="34"/>
  <c r="S550" i="34"/>
  <c r="U534" i="34"/>
  <c r="T534" i="34"/>
  <c r="S534" i="34"/>
  <c r="U518" i="34"/>
  <c r="T518" i="34"/>
  <c r="S518" i="34"/>
  <c r="U502" i="34"/>
  <c r="T502" i="34"/>
  <c r="S502" i="34"/>
  <c r="U486" i="34"/>
  <c r="T486" i="34"/>
  <c r="S486" i="34"/>
  <c r="U470" i="34"/>
  <c r="T470" i="34"/>
  <c r="S470" i="34"/>
  <c r="U454" i="34"/>
  <c r="T454" i="34"/>
  <c r="S454" i="34"/>
  <c r="U438" i="34"/>
  <c r="T438" i="34"/>
  <c r="S438" i="34"/>
  <c r="U422" i="34"/>
  <c r="T422" i="34"/>
  <c r="S422" i="34"/>
  <c r="U406" i="34"/>
  <c r="T406" i="34"/>
  <c r="S406" i="34"/>
  <c r="U390" i="34"/>
  <c r="T390" i="34"/>
  <c r="S390" i="34"/>
  <c r="U374" i="34"/>
  <c r="T374" i="34"/>
  <c r="S374" i="34"/>
  <c r="U358" i="34"/>
  <c r="T358" i="34"/>
  <c r="S358" i="34"/>
  <c r="U336" i="34"/>
  <c r="S336" i="34"/>
  <c r="T336" i="34"/>
  <c r="U304" i="34"/>
  <c r="T304" i="34"/>
  <c r="S304" i="34"/>
  <c r="U272" i="34"/>
  <c r="T272" i="34"/>
  <c r="S272" i="34"/>
  <c r="U513" i="34"/>
  <c r="T513" i="34"/>
  <c r="S513" i="34"/>
  <c r="U497" i="34"/>
  <c r="T497" i="34"/>
  <c r="S497" i="34"/>
  <c r="U481" i="34"/>
  <c r="T481" i="34"/>
  <c r="S481" i="34"/>
  <c r="U465" i="34"/>
  <c r="T465" i="34"/>
  <c r="S465" i="34"/>
  <c r="U449" i="34"/>
  <c r="T449" i="34"/>
  <c r="S449" i="34"/>
  <c r="U433" i="34"/>
  <c r="T433" i="34"/>
  <c r="S433" i="34"/>
  <c r="U417" i="34"/>
  <c r="T417" i="34"/>
  <c r="S417" i="34"/>
  <c r="U401" i="34"/>
  <c r="T401" i="34"/>
  <c r="S401" i="34"/>
  <c r="U385" i="34"/>
  <c r="T385" i="34"/>
  <c r="S385" i="34"/>
  <c r="T369" i="34"/>
  <c r="U369" i="34"/>
  <c r="S369" i="34"/>
  <c r="T353" i="34"/>
  <c r="U353" i="34"/>
  <c r="S353" i="34"/>
  <c r="U326" i="34"/>
  <c r="T326" i="34"/>
  <c r="S326" i="34"/>
  <c r="U294" i="34"/>
  <c r="S294" i="34"/>
  <c r="T294" i="34"/>
  <c r="U262" i="34"/>
  <c r="T262" i="34"/>
  <c r="S262" i="34"/>
  <c r="U420" i="34"/>
  <c r="T420" i="34"/>
  <c r="S420" i="34"/>
  <c r="U404" i="34"/>
  <c r="T404" i="34"/>
  <c r="S404" i="34"/>
  <c r="U388" i="34"/>
  <c r="T388" i="34"/>
  <c r="S388" i="34"/>
  <c r="U372" i="34"/>
  <c r="T372" i="34"/>
  <c r="S372" i="34"/>
  <c r="U356" i="34"/>
  <c r="T356" i="34"/>
  <c r="S356" i="34"/>
  <c r="U332" i="34"/>
  <c r="T332" i="34"/>
  <c r="S332" i="34"/>
  <c r="U300" i="34"/>
  <c r="T300" i="34"/>
  <c r="S300" i="34"/>
  <c r="U268" i="34"/>
  <c r="T268" i="34"/>
  <c r="S268" i="34"/>
  <c r="T515" i="34"/>
  <c r="S515" i="34"/>
  <c r="U515" i="34"/>
  <c r="T499" i="34"/>
  <c r="U499" i="34"/>
  <c r="S499" i="34"/>
  <c r="T483" i="34"/>
  <c r="U483" i="34"/>
  <c r="S483" i="34"/>
  <c r="T467" i="34"/>
  <c r="S467" i="34"/>
  <c r="U467" i="34"/>
  <c r="T451" i="34"/>
  <c r="S451" i="34"/>
  <c r="U451" i="34"/>
  <c r="T435" i="34"/>
  <c r="U435" i="34"/>
  <c r="S435" i="34"/>
  <c r="T419" i="34"/>
  <c r="U419" i="34"/>
  <c r="S419" i="34"/>
  <c r="T403" i="34"/>
  <c r="S403" i="34"/>
  <c r="U403" i="34"/>
  <c r="T387" i="34"/>
  <c r="S387" i="34"/>
  <c r="U387" i="34"/>
  <c r="U371" i="34"/>
  <c r="T371" i="34"/>
  <c r="S371" i="34"/>
  <c r="T355" i="34"/>
  <c r="S355" i="34"/>
  <c r="U355" i="34"/>
  <c r="U330" i="34"/>
  <c r="T330" i="34"/>
  <c r="S330" i="34"/>
  <c r="U298" i="34"/>
  <c r="T298" i="34"/>
  <c r="S298" i="34"/>
  <c r="U266" i="34"/>
  <c r="T266" i="34"/>
  <c r="S266" i="34"/>
  <c r="U345" i="34"/>
  <c r="T345" i="34"/>
  <c r="S345" i="34"/>
  <c r="U329" i="34"/>
  <c r="T329" i="34"/>
  <c r="S329" i="34"/>
  <c r="U313" i="34"/>
  <c r="T313" i="34"/>
  <c r="S313" i="34"/>
  <c r="U297" i="34"/>
  <c r="T297" i="34"/>
  <c r="S297" i="34"/>
  <c r="U281" i="34"/>
  <c r="T281" i="34"/>
  <c r="S281" i="34"/>
  <c r="U265" i="34"/>
  <c r="T265" i="34"/>
  <c r="S265" i="34"/>
  <c r="U249" i="34"/>
  <c r="T249" i="34"/>
  <c r="S249" i="34"/>
  <c r="U233" i="34"/>
  <c r="T233" i="34"/>
  <c r="S233" i="34"/>
  <c r="U217" i="34"/>
  <c r="T217" i="34"/>
  <c r="S217" i="34"/>
  <c r="U201" i="34"/>
  <c r="T201" i="34"/>
  <c r="S201" i="34"/>
  <c r="U185" i="34"/>
  <c r="T185" i="34"/>
  <c r="S185" i="34"/>
  <c r="U169" i="34"/>
  <c r="T169" i="34"/>
  <c r="S169" i="34"/>
  <c r="U153" i="34"/>
  <c r="T153" i="34"/>
  <c r="S153" i="34"/>
  <c r="U137" i="34"/>
  <c r="T137" i="34"/>
  <c r="S137" i="34"/>
  <c r="U121" i="34"/>
  <c r="T121" i="34"/>
  <c r="S121" i="34"/>
  <c r="U105" i="34"/>
  <c r="T105" i="34"/>
  <c r="S105" i="34"/>
  <c r="U89" i="34"/>
  <c r="T89" i="34"/>
  <c r="S89" i="34"/>
  <c r="U73" i="34"/>
  <c r="T73" i="34"/>
  <c r="S73" i="34"/>
  <c r="U57" i="34"/>
  <c r="T57" i="34"/>
  <c r="S57" i="34"/>
  <c r="U41" i="34"/>
  <c r="T41" i="34"/>
  <c r="S41" i="34"/>
  <c r="U25" i="34"/>
  <c r="T25" i="34"/>
  <c r="S25" i="34"/>
  <c r="U9" i="34"/>
  <c r="T9" i="34"/>
  <c r="S9" i="34"/>
  <c r="U228" i="34"/>
  <c r="T228" i="34"/>
  <c r="S228" i="34"/>
  <c r="U212" i="34"/>
  <c r="T212" i="34"/>
  <c r="S212" i="34"/>
  <c r="U196" i="34"/>
  <c r="T196" i="34"/>
  <c r="S196" i="34"/>
  <c r="U180" i="34"/>
  <c r="T180" i="34"/>
  <c r="S180" i="34"/>
  <c r="U164" i="34"/>
  <c r="T164" i="34"/>
  <c r="S164" i="34"/>
  <c r="U148" i="34"/>
  <c r="T148" i="34"/>
  <c r="S148" i="34"/>
  <c r="U132" i="34"/>
  <c r="T132" i="34"/>
  <c r="S132" i="34"/>
  <c r="U116" i="34"/>
  <c r="T116" i="34"/>
  <c r="S116" i="34"/>
  <c r="U100" i="34"/>
  <c r="T100" i="34"/>
  <c r="S100" i="34"/>
  <c r="U84" i="34"/>
  <c r="T84" i="34"/>
  <c r="S84" i="34"/>
  <c r="U68" i="34"/>
  <c r="T68" i="34"/>
  <c r="S68" i="34"/>
  <c r="U52" i="34"/>
  <c r="T52" i="34"/>
  <c r="S52" i="34"/>
  <c r="U36" i="34"/>
  <c r="T36" i="34"/>
  <c r="S36" i="34"/>
  <c r="U20" i="34"/>
  <c r="T20" i="34"/>
  <c r="S20" i="34"/>
  <c r="U347" i="34"/>
  <c r="T347" i="34"/>
  <c r="S347" i="34"/>
  <c r="U331" i="34"/>
  <c r="T331" i="34"/>
  <c r="S331" i="34"/>
  <c r="U315" i="34"/>
  <c r="S315" i="34"/>
  <c r="T315" i="34"/>
  <c r="U299" i="34"/>
  <c r="S299" i="34"/>
  <c r="T299" i="34"/>
  <c r="U283" i="34"/>
  <c r="T283" i="34"/>
  <c r="S283" i="34"/>
  <c r="U267" i="34"/>
  <c r="T267" i="34"/>
  <c r="S267" i="34"/>
  <c r="U251" i="34"/>
  <c r="S251" i="34"/>
  <c r="T251" i="34"/>
  <c r="U235" i="34"/>
  <c r="S235" i="34"/>
  <c r="T235" i="34"/>
  <c r="U219" i="34"/>
  <c r="T219" i="34"/>
  <c r="S219" i="34"/>
  <c r="U203" i="34"/>
  <c r="T203" i="34"/>
  <c r="S203" i="34"/>
  <c r="U187" i="34"/>
  <c r="S187" i="34"/>
  <c r="T187" i="34"/>
  <c r="U171" i="34"/>
  <c r="S171" i="34"/>
  <c r="T171" i="34"/>
  <c r="U155" i="34"/>
  <c r="S155" i="34"/>
  <c r="T155" i="34"/>
  <c r="U139" i="34"/>
  <c r="S139" i="34"/>
  <c r="T139" i="34"/>
  <c r="U123" i="34"/>
  <c r="S123" i="34"/>
  <c r="T123" i="34"/>
  <c r="U107" i="34"/>
  <c r="S107" i="34"/>
  <c r="T107" i="34"/>
  <c r="U91" i="34"/>
  <c r="S91" i="34"/>
  <c r="T91" i="34"/>
  <c r="U75" i="34"/>
  <c r="S75" i="34"/>
  <c r="T75" i="34"/>
  <c r="U59" i="34"/>
  <c r="S59" i="34"/>
  <c r="T59" i="34"/>
  <c r="U43" i="34"/>
  <c r="S43" i="34"/>
  <c r="T43" i="34"/>
  <c r="U27" i="34"/>
  <c r="S27" i="34"/>
  <c r="T27" i="34"/>
  <c r="U11" i="34"/>
  <c r="S11" i="34"/>
  <c r="T11" i="34"/>
  <c r="U230" i="34"/>
  <c r="S230" i="34"/>
  <c r="T230" i="34"/>
  <c r="U214" i="34"/>
  <c r="S214" i="34"/>
  <c r="T214" i="34"/>
  <c r="U198" i="34"/>
  <c r="T198" i="34"/>
  <c r="S198" i="34"/>
  <c r="U182" i="34"/>
  <c r="S182" i="34"/>
  <c r="T182" i="34"/>
  <c r="U166" i="34"/>
  <c r="S166" i="34"/>
  <c r="T166" i="34"/>
  <c r="U150" i="34"/>
  <c r="S150" i="34"/>
  <c r="T150" i="34"/>
  <c r="U134" i="34"/>
  <c r="T134" i="34"/>
  <c r="S134" i="34"/>
  <c r="U118" i="34"/>
  <c r="T118" i="34"/>
  <c r="S118" i="34"/>
  <c r="U102" i="34"/>
  <c r="T102" i="34"/>
  <c r="S102" i="34"/>
  <c r="U86" i="34"/>
  <c r="S86" i="34"/>
  <c r="T86" i="34"/>
  <c r="U70" i="34"/>
  <c r="T70" i="34"/>
  <c r="S70" i="34"/>
  <c r="U54" i="34"/>
  <c r="T54" i="34"/>
  <c r="S54" i="34"/>
  <c r="U38" i="34"/>
  <c r="T38" i="34"/>
  <c r="S38" i="34"/>
  <c r="U22" i="34"/>
  <c r="S22" i="34"/>
  <c r="T22" i="34"/>
  <c r="U6" i="34"/>
  <c r="T6" i="34"/>
  <c r="S6" i="34"/>
  <c r="Q11" i="54"/>
  <c r="P20" i="55"/>
  <c r="Q9" i="55"/>
  <c r="Q11" i="55" s="1"/>
  <c r="P20" i="54"/>
  <c r="Q7" i="31"/>
  <c r="Q9" i="31"/>
  <c r="AN10" i="12" l="1"/>
  <c r="AN10" i="41"/>
  <c r="Z10" i="41"/>
  <c r="Z10" i="12"/>
  <c r="V5" i="27"/>
  <c r="V20" i="24"/>
  <c r="V17" i="24"/>
  <c r="V25" i="24"/>
  <c r="AM7" i="12"/>
  <c r="V43" i="24"/>
  <c r="V47" i="24"/>
  <c r="V44" i="24"/>
  <c r="V5" i="24"/>
  <c r="V12" i="54"/>
  <c r="V42" i="24"/>
  <c r="V13" i="54"/>
  <c r="V46" i="24"/>
  <c r="V10" i="54"/>
  <c r="V40" i="24"/>
  <c r="V45" i="24"/>
  <c r="V39" i="24"/>
  <c r="V41" i="24"/>
  <c r="V10" i="24"/>
  <c r="V38" i="24"/>
  <c r="V12" i="24"/>
  <c r="V13" i="24"/>
  <c r="AF9" i="12" s="1"/>
  <c r="AI18" i="12"/>
  <c r="V14" i="54"/>
  <c r="V6" i="54"/>
  <c r="AG10" i="41" s="1"/>
  <c r="V15" i="54"/>
  <c r="V11" i="54"/>
  <c r="V5" i="54"/>
  <c r="S7" i="12" s="1"/>
  <c r="V9" i="54"/>
  <c r="V8" i="54"/>
  <c r="V36" i="24"/>
  <c r="AF36" i="41" s="1"/>
  <c r="V7" i="24"/>
  <c r="V11" i="24"/>
  <c r="V9" i="24"/>
  <c r="Q37" i="12"/>
  <c r="V552" i="34"/>
  <c r="V51" i="33"/>
  <c r="V115" i="33"/>
  <c r="V179" i="33"/>
  <c r="V243" i="33"/>
  <c r="V307" i="33"/>
  <c r="V371" i="33"/>
  <c r="V435" i="33"/>
  <c r="V499" i="33"/>
  <c r="V435" i="34"/>
  <c r="V499" i="34"/>
  <c r="V228" i="28"/>
  <c r="V292" i="28"/>
  <c r="V356" i="28"/>
  <c r="V420" i="28"/>
  <c r="V484" i="28"/>
  <c r="V548" i="28"/>
  <c r="V273" i="26"/>
  <c r="V337" i="26"/>
  <c r="V66" i="26"/>
  <c r="V130" i="26"/>
  <c r="V194" i="26"/>
  <c r="V258" i="26"/>
  <c r="V322" i="26"/>
  <c r="V83" i="26"/>
  <c r="V595" i="26"/>
  <c r="V92" i="26"/>
  <c r="V103" i="24"/>
  <c r="V167" i="24"/>
  <c r="V231" i="24"/>
  <c r="V295" i="24"/>
  <c r="V359" i="24"/>
  <c r="V423" i="24"/>
  <c r="V487" i="24"/>
  <c r="V551" i="24"/>
  <c r="V96" i="24"/>
  <c r="V160" i="24"/>
  <c r="V224" i="24"/>
  <c r="V288" i="24"/>
  <c r="V352" i="24"/>
  <c r="V416" i="24"/>
  <c r="V480" i="24"/>
  <c r="V544" i="24"/>
  <c r="V105" i="24"/>
  <c r="V169" i="24"/>
  <c r="V233" i="24"/>
  <c r="V212" i="33"/>
  <c r="V43" i="30"/>
  <c r="V107" i="30"/>
  <c r="V171" i="30"/>
  <c r="V28" i="30"/>
  <c r="V92" i="30"/>
  <c r="V156" i="30"/>
  <c r="V51" i="28"/>
  <c r="V115" i="28"/>
  <c r="V217" i="55"/>
  <c r="V281" i="55"/>
  <c r="V345" i="55"/>
  <c r="V409" i="55"/>
  <c r="V182" i="55"/>
  <c r="V246" i="55"/>
  <c r="V310" i="55"/>
  <c r="V374" i="55"/>
  <c r="V216" i="28"/>
  <c r="V280" i="28"/>
  <c r="V344" i="28"/>
  <c r="V408" i="28"/>
  <c r="V472" i="28"/>
  <c r="V581" i="26"/>
  <c r="V150" i="26"/>
  <c r="V214" i="26"/>
  <c r="V278" i="26"/>
  <c r="V342" i="26"/>
  <c r="V406" i="26"/>
  <c r="V470" i="26"/>
  <c r="V534" i="26"/>
  <c r="V71" i="26"/>
  <c r="V135" i="26"/>
  <c r="V199" i="26"/>
  <c r="V263" i="26"/>
  <c r="V327" i="26"/>
  <c r="V209" i="55"/>
  <c r="V273" i="55"/>
  <c r="V337" i="55"/>
  <c r="V207" i="28"/>
  <c r="V271" i="28"/>
  <c r="V196" i="55"/>
  <c r="V260" i="55"/>
  <c r="V324" i="55"/>
  <c r="V388" i="55"/>
  <c r="V452" i="55"/>
  <c r="V20" i="28"/>
  <c r="V84" i="28"/>
  <c r="V148" i="28"/>
  <c r="V30" i="28"/>
  <c r="V94" i="28"/>
  <c r="V158" i="28"/>
  <c r="V206" i="28"/>
  <c r="V270" i="28"/>
  <c r="V334" i="28"/>
  <c r="V398" i="28"/>
  <c r="V462" i="28"/>
  <c r="V526" i="28"/>
  <c r="V590" i="28"/>
  <c r="V536" i="28"/>
  <c r="V245" i="28"/>
  <c r="V401" i="26"/>
  <c r="V335" i="28"/>
  <c r="V399" i="28"/>
  <c r="V463" i="28"/>
  <c r="V527" i="28"/>
  <c r="V591" i="28"/>
  <c r="V268" i="24"/>
  <c r="V332" i="24"/>
  <c r="V396" i="24"/>
  <c r="V460" i="24"/>
  <c r="V524" i="24"/>
  <c r="V588" i="24"/>
  <c r="V85" i="24"/>
  <c r="V149" i="24"/>
  <c r="V213" i="24"/>
  <c r="V63" i="33"/>
  <c r="V127" i="33"/>
  <c r="V191" i="33"/>
  <c r="V255" i="33"/>
  <c r="V319" i="33"/>
  <c r="V383" i="33"/>
  <c r="V447" i="33"/>
  <c r="V511" i="33"/>
  <c r="V224" i="33"/>
  <c r="V288" i="33"/>
  <c r="V352" i="33"/>
  <c r="V416" i="33"/>
  <c r="V480" i="33"/>
  <c r="V571" i="33"/>
  <c r="V588" i="33"/>
  <c r="V536" i="33"/>
  <c r="V21" i="30"/>
  <c r="V85" i="30"/>
  <c r="V149" i="30"/>
  <c r="V213" i="30"/>
  <c r="V277" i="30"/>
  <c r="V465" i="26"/>
  <c r="V529" i="26"/>
  <c r="V438" i="55"/>
  <c r="V600" i="28"/>
  <c r="V309" i="28"/>
  <c r="V373" i="28"/>
  <c r="V401" i="55"/>
  <c r="V341" i="30"/>
  <c r="V405" i="30"/>
  <c r="V469" i="30"/>
  <c r="V533" i="30"/>
  <c r="V55" i="30"/>
  <c r="V119" i="30"/>
  <c r="V183" i="30"/>
  <c r="V40" i="30"/>
  <c r="V104" i="30"/>
  <c r="V168" i="30"/>
  <c r="V216" i="55"/>
  <c r="V280" i="55"/>
  <c r="V344" i="55"/>
  <c r="V408" i="55"/>
  <c r="V63" i="28"/>
  <c r="V127" i="28"/>
  <c r="V40" i="28"/>
  <c r="V104" i="28"/>
  <c r="V168" i="28"/>
  <c r="V227" i="28"/>
  <c r="V291" i="28"/>
  <c r="V355" i="28"/>
  <c r="V419" i="28"/>
  <c r="V483" i="28"/>
  <c r="V547" i="28"/>
  <c r="V276" i="33"/>
  <c r="V340" i="33"/>
  <c r="V404" i="33"/>
  <c r="V468" i="33"/>
  <c r="V559" i="33"/>
  <c r="V576" i="33"/>
  <c r="V9" i="30"/>
  <c r="V73" i="30"/>
  <c r="V137" i="30"/>
  <c r="V201" i="30"/>
  <c r="V265" i="30"/>
  <c r="V329" i="30"/>
  <c r="V393" i="30"/>
  <c r="V457" i="30"/>
  <c r="V521" i="30"/>
  <c r="V585" i="30"/>
  <c r="V432" i="26"/>
  <c r="V496" i="26"/>
  <c r="V597" i="26"/>
  <c r="V422" i="26"/>
  <c r="V486" i="26"/>
  <c r="V384" i="26"/>
  <c r="V448" i="26"/>
  <c r="V512" i="26"/>
  <c r="V20" i="34"/>
  <c r="V84" i="34"/>
  <c r="V148" i="34"/>
  <c r="V212" i="34"/>
  <c r="V41" i="34"/>
  <c r="V105" i="34"/>
  <c r="V169" i="34"/>
  <c r="V233" i="34"/>
  <c r="V297" i="34"/>
  <c r="V266" i="34"/>
  <c r="V371" i="34"/>
  <c r="V387" i="34"/>
  <c r="V451" i="34"/>
  <c r="V515" i="34"/>
  <c r="V332" i="34"/>
  <c r="V404" i="34"/>
  <c r="V326" i="34"/>
  <c r="V401" i="34"/>
  <c r="V465" i="34"/>
  <c r="V272" i="34"/>
  <c r="V374" i="34"/>
  <c r="V438" i="34"/>
  <c r="V502" i="34"/>
  <c r="V566" i="34"/>
  <c r="V519" i="34"/>
  <c r="V604" i="34"/>
  <c r="V568" i="34"/>
  <c r="V532" i="34"/>
  <c r="V504" i="34"/>
  <c r="V96" i="33"/>
  <c r="V160" i="33"/>
  <c r="V66" i="33"/>
  <c r="V130" i="33"/>
  <c r="V194" i="33"/>
  <c r="V258" i="33"/>
  <c r="V322" i="33"/>
  <c r="V490" i="33"/>
  <c r="V24" i="32"/>
  <c r="V88" i="32"/>
  <c r="V152" i="32"/>
  <c r="V216" i="32"/>
  <c r="V280" i="32"/>
  <c r="V41" i="32"/>
  <c r="V105" i="32"/>
  <c r="V169" i="32"/>
  <c r="V233" i="32"/>
  <c r="V297" i="32"/>
  <c r="V66" i="32"/>
  <c r="V130" i="32"/>
  <c r="V194" i="32"/>
  <c r="V258" i="32"/>
  <c r="V35" i="32"/>
  <c r="V99" i="32"/>
  <c r="V163" i="32"/>
  <c r="V227" i="32"/>
  <c r="V291" i="32"/>
  <c r="V355" i="32"/>
  <c r="V419" i="32"/>
  <c r="V483" i="32"/>
  <c r="V547" i="32"/>
  <c r="V303" i="32"/>
  <c r="V368" i="32"/>
  <c r="V432" i="32"/>
  <c r="V496" i="32"/>
  <c r="V560" i="32"/>
  <c r="V317" i="32"/>
  <c r="V381" i="32"/>
  <c r="V445" i="32"/>
  <c r="V509" i="32"/>
  <c r="V573" i="32"/>
  <c r="V330" i="32"/>
  <c r="V394" i="32"/>
  <c r="V458" i="32"/>
  <c r="V522" i="32"/>
  <c r="V586" i="32"/>
  <c r="V50" i="31"/>
  <c r="V114" i="31"/>
  <c r="V178" i="31"/>
  <c r="V242" i="31"/>
  <c r="V306" i="31"/>
  <c r="V370" i="31"/>
  <c r="V434" i="31"/>
  <c r="V498" i="31"/>
  <c r="V562" i="31"/>
  <c r="V27" i="31"/>
  <c r="V91" i="31"/>
  <c r="V155" i="31"/>
  <c r="V219" i="31"/>
  <c r="V283" i="31"/>
  <c r="V347" i="31"/>
  <c r="V411" i="31"/>
  <c r="V475" i="31"/>
  <c r="V539" i="31"/>
  <c r="V603" i="31"/>
  <c r="V68" i="31"/>
  <c r="V132" i="31"/>
  <c r="V196" i="31"/>
  <c r="V260" i="31"/>
  <c r="V324" i="31"/>
  <c r="V388" i="31"/>
  <c r="V452" i="31"/>
  <c r="V516" i="31"/>
  <c r="V580" i="31"/>
  <c r="V45" i="31"/>
  <c r="V109" i="31"/>
  <c r="V173" i="31"/>
  <c r="V237" i="31"/>
  <c r="V301" i="31"/>
  <c r="V365" i="31"/>
  <c r="V429" i="31"/>
  <c r="V493" i="31"/>
  <c r="V557" i="31"/>
  <c r="V518" i="30"/>
  <c r="V582" i="30"/>
  <c r="V567" i="30"/>
  <c r="V552" i="30"/>
  <c r="V472" i="55"/>
  <c r="V536" i="55"/>
  <c r="V600" i="55"/>
  <c r="V21" i="55"/>
  <c r="V85" i="55"/>
  <c r="V149" i="55"/>
  <c r="V517" i="55"/>
  <c r="V581" i="55"/>
  <c r="V34" i="55"/>
  <c r="V98" i="55"/>
  <c r="V162" i="55"/>
  <c r="V498" i="55"/>
  <c r="V562" i="55"/>
  <c r="V13" i="28"/>
  <c r="V77" i="28"/>
  <c r="V157" i="28"/>
  <c r="V523" i="55"/>
  <c r="V587" i="55"/>
  <c r="V77" i="27"/>
  <c r="V141" i="27"/>
  <c r="V205" i="27"/>
  <c r="V269" i="27"/>
  <c r="V333" i="27"/>
  <c r="V397" i="27"/>
  <c r="V461" i="27"/>
  <c r="V525" i="27"/>
  <c r="V589" i="27"/>
  <c r="V74" i="27"/>
  <c r="V138" i="27"/>
  <c r="V202" i="27"/>
  <c r="V266" i="27"/>
  <c r="V330" i="27"/>
  <c r="V394" i="27"/>
  <c r="V458" i="27"/>
  <c r="V522" i="27"/>
  <c r="V586" i="27"/>
  <c r="V71" i="27"/>
  <c r="V135" i="27"/>
  <c r="V199" i="27"/>
  <c r="V263" i="27"/>
  <c r="V327" i="27"/>
  <c r="V391" i="27"/>
  <c r="V455" i="27"/>
  <c r="V519" i="27"/>
  <c r="V583" i="27"/>
  <c r="V225" i="28"/>
  <c r="V289" i="28"/>
  <c r="V353" i="28"/>
  <c r="V417" i="28"/>
  <c r="V72" i="27"/>
  <c r="V136" i="27"/>
  <c r="V200" i="27"/>
  <c r="V264" i="27"/>
  <c r="V328" i="27"/>
  <c r="V392" i="27"/>
  <c r="V456" i="27"/>
  <c r="V520" i="27"/>
  <c r="V584" i="27"/>
  <c r="V27" i="54"/>
  <c r="V91" i="54"/>
  <c r="V155" i="54"/>
  <c r="V219" i="54"/>
  <c r="V283" i="54"/>
  <c r="V347" i="54"/>
  <c r="V411" i="54"/>
  <c r="V475" i="54"/>
  <c r="V539" i="54"/>
  <c r="V603" i="54"/>
  <c r="V146" i="26"/>
  <c r="V210" i="26"/>
  <c r="V274" i="26"/>
  <c r="V338" i="26"/>
  <c r="V402" i="26"/>
  <c r="V466" i="26"/>
  <c r="V530" i="26"/>
  <c r="V578" i="26"/>
  <c r="V108" i="54"/>
  <c r="V172" i="54"/>
  <c r="V236" i="54"/>
  <c r="V300" i="54"/>
  <c r="V364" i="54"/>
  <c r="V428" i="54"/>
  <c r="V492" i="54"/>
  <c r="V556" i="54"/>
  <c r="V147" i="26"/>
  <c r="V211" i="26"/>
  <c r="V275" i="26"/>
  <c r="V339" i="26"/>
  <c r="V403" i="26"/>
  <c r="V467" i="26"/>
  <c r="V531" i="26"/>
  <c r="V57" i="54"/>
  <c r="V121" i="54"/>
  <c r="V185" i="54"/>
  <c r="V249" i="54"/>
  <c r="V313" i="54"/>
  <c r="V377" i="54"/>
  <c r="V441" i="54"/>
  <c r="V505" i="54"/>
  <c r="V569" i="54"/>
  <c r="V156" i="26"/>
  <c r="V220" i="26"/>
  <c r="V284" i="26"/>
  <c r="V348" i="26"/>
  <c r="V428" i="26"/>
  <c r="V492" i="26"/>
  <c r="V556" i="26"/>
  <c r="V604" i="26"/>
  <c r="V66" i="54"/>
  <c r="V130" i="54"/>
  <c r="V194" i="54"/>
  <c r="V258" i="54"/>
  <c r="V322" i="54"/>
  <c r="V386" i="54"/>
  <c r="V450" i="54"/>
  <c r="V514" i="54"/>
  <c r="V578" i="54"/>
  <c r="V74" i="24"/>
  <c r="V138" i="24"/>
  <c r="V202" i="24"/>
  <c r="V266" i="24"/>
  <c r="V330" i="24"/>
  <c r="V394" i="24"/>
  <c r="V458" i="24"/>
  <c r="V522" i="24"/>
  <c r="V586" i="24"/>
  <c r="V10" i="34"/>
  <c r="V74" i="34"/>
  <c r="V138" i="34"/>
  <c r="V202" i="34"/>
  <c r="V31" i="34"/>
  <c r="V95" i="34"/>
  <c r="V159" i="34"/>
  <c r="V223" i="34"/>
  <c r="V287" i="34"/>
  <c r="V8" i="34"/>
  <c r="V72" i="34"/>
  <c r="V136" i="34"/>
  <c r="V200" i="34"/>
  <c r="V29" i="34"/>
  <c r="V93" i="34"/>
  <c r="V157" i="34"/>
  <c r="V221" i="34"/>
  <c r="V285" i="34"/>
  <c r="V242" i="34"/>
  <c r="V359" i="34"/>
  <c r="V423" i="34"/>
  <c r="V487" i="34"/>
  <c r="V308" i="34"/>
  <c r="V392" i="34"/>
  <c r="V408" i="34"/>
  <c r="V302" i="34"/>
  <c r="V389" i="34"/>
  <c r="V453" i="34"/>
  <c r="V248" i="34"/>
  <c r="V362" i="34"/>
  <c r="V426" i="34"/>
  <c r="V476" i="34"/>
  <c r="V588" i="34"/>
  <c r="V516" i="34"/>
  <c r="V601" i="34"/>
  <c r="V533" i="34"/>
  <c r="V84" i="33"/>
  <c r="V148" i="33"/>
  <c r="V442" i="33"/>
  <c r="V546" i="33"/>
  <c r="V12" i="32"/>
  <c r="V76" i="32"/>
  <c r="V140" i="32"/>
  <c r="V204" i="32"/>
  <c r="V268" i="32"/>
  <c r="V29" i="32"/>
  <c r="V93" i="32"/>
  <c r="V157" i="32"/>
  <c r="V221" i="32"/>
  <c r="V285" i="32"/>
  <c r="V54" i="32"/>
  <c r="V118" i="32"/>
  <c r="V182" i="32"/>
  <c r="V246" i="32"/>
  <c r="V23" i="32"/>
  <c r="V87" i="32"/>
  <c r="V151" i="32"/>
  <c r="V215" i="32"/>
  <c r="V279" i="32"/>
  <c r="V343" i="32"/>
  <c r="V407" i="32"/>
  <c r="V471" i="32"/>
  <c r="V535" i="32"/>
  <c r="V599" i="32"/>
  <c r="V356" i="32"/>
  <c r="V420" i="32"/>
  <c r="V484" i="32"/>
  <c r="V548" i="32"/>
  <c r="V305" i="32"/>
  <c r="V369" i="32"/>
  <c r="V433" i="32"/>
  <c r="V497" i="32"/>
  <c r="V561" i="32"/>
  <c r="V318" i="32"/>
  <c r="V382" i="32"/>
  <c r="V446" i="32"/>
  <c r="V510" i="32"/>
  <c r="V574" i="32"/>
  <c r="V38" i="31"/>
  <c r="V102" i="31"/>
  <c r="V166" i="31"/>
  <c r="V230" i="31"/>
  <c r="V294" i="31"/>
  <c r="V358" i="31"/>
  <c r="V422" i="31"/>
  <c r="V486" i="31"/>
  <c r="V550" i="31"/>
  <c r="V15" i="31"/>
  <c r="V79" i="31"/>
  <c r="V143" i="31"/>
  <c r="V207" i="31"/>
  <c r="V271" i="31"/>
  <c r="V335" i="31"/>
  <c r="V399" i="31"/>
  <c r="V463" i="31"/>
  <c r="V527" i="31"/>
  <c r="V591" i="31"/>
  <c r="V56" i="31"/>
  <c r="V120" i="31"/>
  <c r="V184" i="31"/>
  <c r="V248" i="31"/>
  <c r="V312" i="31"/>
  <c r="V376" i="31"/>
  <c r="V440" i="31"/>
  <c r="V504" i="31"/>
  <c r="V568" i="31"/>
  <c r="V33" i="31"/>
  <c r="V97" i="31"/>
  <c r="V161" i="31"/>
  <c r="V225" i="31"/>
  <c r="V289" i="31"/>
  <c r="V353" i="31"/>
  <c r="V417" i="31"/>
  <c r="V481" i="31"/>
  <c r="V545" i="31"/>
  <c r="V506" i="30"/>
  <c r="V570" i="30"/>
  <c r="V220" i="30"/>
  <c r="V284" i="30"/>
  <c r="V348" i="30"/>
  <c r="V412" i="30"/>
  <c r="V476" i="30"/>
  <c r="V540" i="30"/>
  <c r="V12" i="55"/>
  <c r="V76" i="55"/>
  <c r="V140" i="55"/>
  <c r="V204" i="55"/>
  <c r="V268" i="55"/>
  <c r="V332" i="55"/>
  <c r="V396" i="55"/>
  <c r="V460" i="55"/>
  <c r="V524" i="55"/>
  <c r="V588" i="55"/>
  <c r="V505" i="55"/>
  <c r="V569" i="55"/>
  <c r="V22" i="55"/>
  <c r="V86" i="55"/>
  <c r="V150" i="55"/>
  <c r="V214" i="55"/>
  <c r="V278" i="55"/>
  <c r="V342" i="55"/>
  <c r="V406" i="55"/>
  <c r="V470" i="55"/>
  <c r="V534" i="55"/>
  <c r="V598" i="55"/>
  <c r="V65" i="28"/>
  <c r="V129" i="28"/>
  <c r="V193" i="28"/>
  <c r="V63" i="55"/>
  <c r="V127" i="55"/>
  <c r="V65" i="27"/>
  <c r="V129" i="27"/>
  <c r="V193" i="27"/>
  <c r="V257" i="27"/>
  <c r="V321" i="27"/>
  <c r="V385" i="27"/>
  <c r="V449" i="27"/>
  <c r="V513" i="27"/>
  <c r="V577" i="27"/>
  <c r="V62" i="27"/>
  <c r="V126" i="27"/>
  <c r="V190" i="27"/>
  <c r="V254" i="27"/>
  <c r="V318" i="27"/>
  <c r="V382" i="27"/>
  <c r="V446" i="27"/>
  <c r="V510" i="27"/>
  <c r="V574" i="27"/>
  <c r="V59" i="27"/>
  <c r="V123" i="27"/>
  <c r="V187" i="27"/>
  <c r="V251" i="27"/>
  <c r="V315" i="27"/>
  <c r="V379" i="27"/>
  <c r="V443" i="27"/>
  <c r="V507" i="27"/>
  <c r="V571" i="27"/>
  <c r="V533" i="28"/>
  <c r="V597" i="28"/>
  <c r="V60" i="27"/>
  <c r="V124" i="27"/>
  <c r="V188" i="27"/>
  <c r="V252" i="27"/>
  <c r="V316" i="27"/>
  <c r="V380" i="27"/>
  <c r="V444" i="27"/>
  <c r="V508" i="27"/>
  <c r="V572" i="27"/>
  <c r="V229" i="26"/>
  <c r="V245" i="26"/>
  <c r="V309" i="26"/>
  <c r="V373" i="26"/>
  <c r="V437" i="26"/>
  <c r="V501" i="26"/>
  <c r="V79" i="54"/>
  <c r="V143" i="54"/>
  <c r="V207" i="54"/>
  <c r="V271" i="54"/>
  <c r="V335" i="54"/>
  <c r="V399" i="54"/>
  <c r="V463" i="54"/>
  <c r="V527" i="54"/>
  <c r="V591" i="54"/>
  <c r="V96" i="54"/>
  <c r="V160" i="54"/>
  <c r="V224" i="54"/>
  <c r="V288" i="54"/>
  <c r="V352" i="54"/>
  <c r="V416" i="54"/>
  <c r="V480" i="54"/>
  <c r="V544" i="54"/>
  <c r="V151" i="26"/>
  <c r="V215" i="26"/>
  <c r="V279" i="26"/>
  <c r="V343" i="26"/>
  <c r="V407" i="26"/>
  <c r="V471" i="26"/>
  <c r="V535" i="26"/>
  <c r="V583" i="26"/>
  <c r="V109" i="54"/>
  <c r="V173" i="54"/>
  <c r="V237" i="54"/>
  <c r="V301" i="54"/>
  <c r="V365" i="54"/>
  <c r="V429" i="54"/>
  <c r="V493" i="54"/>
  <c r="V557" i="54"/>
  <c r="V80" i="26"/>
  <c r="V144" i="26"/>
  <c r="V54" i="54"/>
  <c r="V118" i="54"/>
  <c r="V182" i="54"/>
  <c r="V246" i="54"/>
  <c r="V310" i="54"/>
  <c r="V374" i="54"/>
  <c r="V438" i="54"/>
  <c r="V502" i="54"/>
  <c r="V566" i="54"/>
  <c r="V91" i="24"/>
  <c r="V155" i="24"/>
  <c r="V219" i="24"/>
  <c r="V283" i="24"/>
  <c r="V347" i="24"/>
  <c r="V411" i="24"/>
  <c r="V475" i="24"/>
  <c r="V539" i="24"/>
  <c r="V603" i="24"/>
  <c r="V93" i="24"/>
  <c r="V157" i="24"/>
  <c r="V221" i="24"/>
  <c r="V27" i="26"/>
  <c r="AH11" i="12" s="1"/>
  <c r="V78" i="24"/>
  <c r="V142" i="24"/>
  <c r="V206" i="24"/>
  <c r="V270" i="24"/>
  <c r="V334" i="24"/>
  <c r="V398" i="24"/>
  <c r="V462" i="24"/>
  <c r="V526" i="24"/>
  <c r="V590" i="24"/>
  <c r="V62" i="34"/>
  <c r="V126" i="34"/>
  <c r="V190" i="34"/>
  <c r="V19" i="34"/>
  <c r="V147" i="34"/>
  <c r="V211" i="34"/>
  <c r="V275" i="34"/>
  <c r="V339" i="34"/>
  <c r="V60" i="34"/>
  <c r="V124" i="34"/>
  <c r="V188" i="34"/>
  <c r="V17" i="34"/>
  <c r="V81" i="34"/>
  <c r="V145" i="34"/>
  <c r="V209" i="34"/>
  <c r="V273" i="34"/>
  <c r="V337" i="34"/>
  <c r="V346" i="34"/>
  <c r="V363" i="34"/>
  <c r="V411" i="34"/>
  <c r="V475" i="34"/>
  <c r="V284" i="34"/>
  <c r="V380" i="34"/>
  <c r="V377" i="34"/>
  <c r="V441" i="34"/>
  <c r="V505" i="34"/>
  <c r="V350" i="34"/>
  <c r="V414" i="34"/>
  <c r="V430" i="34"/>
  <c r="V478" i="34"/>
  <c r="V510" i="34"/>
  <c r="V574" i="34"/>
  <c r="V428" i="34"/>
  <c r="V572" i="34"/>
  <c r="V468" i="34"/>
  <c r="V585" i="34"/>
  <c r="V472" i="34"/>
  <c r="V555" i="34"/>
  <c r="V39" i="33"/>
  <c r="V103" i="33"/>
  <c r="V167" i="33"/>
  <c r="V231" i="33"/>
  <c r="V295" i="33"/>
  <c r="V359" i="33"/>
  <c r="V423" i="33"/>
  <c r="V487" i="33"/>
  <c r="V72" i="33"/>
  <c r="V136" i="33"/>
  <c r="V200" i="33"/>
  <c r="V264" i="33"/>
  <c r="V328" i="33"/>
  <c r="V392" i="33"/>
  <c r="V456" i="33"/>
  <c r="V42" i="33"/>
  <c r="V106" i="33"/>
  <c r="V170" i="33"/>
  <c r="V234" i="33"/>
  <c r="V298" i="33"/>
  <c r="V362" i="33"/>
  <c r="V547" i="33"/>
  <c r="V394" i="33"/>
  <c r="V564" i="33"/>
  <c r="V522" i="33"/>
  <c r="V64" i="32"/>
  <c r="V128" i="32"/>
  <c r="V192" i="32"/>
  <c r="V256" i="32"/>
  <c r="V17" i="32"/>
  <c r="V81" i="32"/>
  <c r="V145" i="32"/>
  <c r="V209" i="32"/>
  <c r="V273" i="32"/>
  <c r="V42" i="32"/>
  <c r="V106" i="32"/>
  <c r="V170" i="32"/>
  <c r="V234" i="32"/>
  <c r="V11" i="32"/>
  <c r="V75" i="32"/>
  <c r="V139" i="32"/>
  <c r="V203" i="32"/>
  <c r="V267" i="32"/>
  <c r="V331" i="32"/>
  <c r="V395" i="32"/>
  <c r="V459" i="32"/>
  <c r="V523" i="32"/>
  <c r="V587" i="32"/>
  <c r="V344" i="32"/>
  <c r="V408" i="32"/>
  <c r="V472" i="32"/>
  <c r="V536" i="32"/>
  <c r="V600" i="32"/>
  <c r="V357" i="32"/>
  <c r="V421" i="32"/>
  <c r="V485" i="32"/>
  <c r="V549" i="32"/>
  <c r="V306" i="32"/>
  <c r="V370" i="32"/>
  <c r="V434" i="32"/>
  <c r="V498" i="32"/>
  <c r="V562" i="32"/>
  <c r="V26" i="31"/>
  <c r="V90" i="31"/>
  <c r="V154" i="31"/>
  <c r="V218" i="31"/>
  <c r="V282" i="31"/>
  <c r="V346" i="31"/>
  <c r="V410" i="31"/>
  <c r="V474" i="31"/>
  <c r="V538" i="31"/>
  <c r="V602" i="31"/>
  <c r="V67" i="31"/>
  <c r="V131" i="31"/>
  <c r="V195" i="31"/>
  <c r="V259" i="31"/>
  <c r="V323" i="31"/>
  <c r="V387" i="31"/>
  <c r="V451" i="31"/>
  <c r="V515" i="31"/>
  <c r="V579" i="31"/>
  <c r="V44" i="31"/>
  <c r="V108" i="31"/>
  <c r="V172" i="31"/>
  <c r="V236" i="31"/>
  <c r="V300" i="31"/>
  <c r="V364" i="31"/>
  <c r="V428" i="31"/>
  <c r="V492" i="31"/>
  <c r="V556" i="31"/>
  <c r="V21" i="31"/>
  <c r="V85" i="31"/>
  <c r="V149" i="31"/>
  <c r="V213" i="31"/>
  <c r="V277" i="31"/>
  <c r="V341" i="31"/>
  <c r="V405" i="31"/>
  <c r="V469" i="31"/>
  <c r="V533" i="31"/>
  <c r="V597" i="31"/>
  <c r="V61" i="30"/>
  <c r="V125" i="30"/>
  <c r="V189" i="30"/>
  <c r="V253" i="30"/>
  <c r="V317" i="30"/>
  <c r="V381" i="30"/>
  <c r="V445" i="30"/>
  <c r="V509" i="30"/>
  <c r="V573" i="30"/>
  <c r="V494" i="30"/>
  <c r="V558" i="30"/>
  <c r="V31" i="30"/>
  <c r="V95" i="30"/>
  <c r="V159" i="30"/>
  <c r="V543" i="30"/>
  <c r="V16" i="30"/>
  <c r="V80" i="30"/>
  <c r="V144" i="30"/>
  <c r="V208" i="30"/>
  <c r="V464" i="30"/>
  <c r="V528" i="30"/>
  <c r="V592" i="30"/>
  <c r="V64" i="55"/>
  <c r="V128" i="55"/>
  <c r="V192" i="55"/>
  <c r="V256" i="55"/>
  <c r="V320" i="55"/>
  <c r="V384" i="55"/>
  <c r="V448" i="55"/>
  <c r="V512" i="55"/>
  <c r="V576" i="55"/>
  <c r="V61" i="55"/>
  <c r="V125" i="55"/>
  <c r="V493" i="55"/>
  <c r="V557" i="55"/>
  <c r="V474" i="55"/>
  <c r="V538" i="55"/>
  <c r="V602" i="55"/>
  <c r="V21" i="28"/>
  <c r="V85" i="28"/>
  <c r="V181" i="28"/>
  <c r="V179" i="55"/>
  <c r="V243" i="55"/>
  <c r="V307" i="55"/>
  <c r="V371" i="55"/>
  <c r="V435" i="55"/>
  <c r="V499" i="55"/>
  <c r="V563" i="55"/>
  <c r="V26" i="28"/>
  <c r="V90" i="28"/>
  <c r="V154" i="28"/>
  <c r="V202" i="28"/>
  <c r="V266" i="28"/>
  <c r="V330" i="28"/>
  <c r="V394" i="28"/>
  <c r="V458" i="28"/>
  <c r="V522" i="28"/>
  <c r="V586" i="28"/>
  <c r="V53" i="27"/>
  <c r="V117" i="27"/>
  <c r="V181" i="27"/>
  <c r="V245" i="27"/>
  <c r="V309" i="27"/>
  <c r="V373" i="27"/>
  <c r="V437" i="27"/>
  <c r="V501" i="27"/>
  <c r="V565" i="27"/>
  <c r="V50" i="27"/>
  <c r="V114" i="27"/>
  <c r="V178" i="27"/>
  <c r="V242" i="27"/>
  <c r="V306" i="27"/>
  <c r="V370" i="27"/>
  <c r="V434" i="27"/>
  <c r="V498" i="27"/>
  <c r="V562" i="27"/>
  <c r="V47" i="27"/>
  <c r="V111" i="27"/>
  <c r="V175" i="27"/>
  <c r="V239" i="27"/>
  <c r="V303" i="27"/>
  <c r="V367" i="27"/>
  <c r="V431" i="27"/>
  <c r="V495" i="27"/>
  <c r="V559" i="27"/>
  <c r="V361" i="28"/>
  <c r="V48" i="27"/>
  <c r="V112" i="27"/>
  <c r="V176" i="27"/>
  <c r="V240" i="27"/>
  <c r="V304" i="27"/>
  <c r="V368" i="27"/>
  <c r="V432" i="27"/>
  <c r="V496" i="27"/>
  <c r="V560" i="27"/>
  <c r="V281" i="26"/>
  <c r="V345" i="26"/>
  <c r="V409" i="26"/>
  <c r="V473" i="26"/>
  <c r="V537" i="26"/>
  <c r="V67" i="54"/>
  <c r="V131" i="54"/>
  <c r="V195" i="54"/>
  <c r="V259" i="54"/>
  <c r="V323" i="54"/>
  <c r="V387" i="54"/>
  <c r="V451" i="54"/>
  <c r="V515" i="54"/>
  <c r="V579" i="54"/>
  <c r="V234" i="26"/>
  <c r="V298" i="26"/>
  <c r="V362" i="26"/>
  <c r="V426" i="26"/>
  <c r="V490" i="26"/>
  <c r="V554" i="26"/>
  <c r="V84" i="54"/>
  <c r="V148" i="54"/>
  <c r="V212" i="54"/>
  <c r="V276" i="54"/>
  <c r="V340" i="54"/>
  <c r="V404" i="54"/>
  <c r="V468" i="54"/>
  <c r="V532" i="54"/>
  <c r="V596" i="54"/>
  <c r="V219" i="26"/>
  <c r="V283" i="26"/>
  <c r="V347" i="26"/>
  <c r="V411" i="26"/>
  <c r="V475" i="26"/>
  <c r="V539" i="26"/>
  <c r="V571" i="26"/>
  <c r="V97" i="54"/>
  <c r="V161" i="54"/>
  <c r="V225" i="54"/>
  <c r="V289" i="54"/>
  <c r="V353" i="54"/>
  <c r="V417" i="54"/>
  <c r="V481" i="54"/>
  <c r="V545" i="54"/>
  <c r="V68" i="26"/>
  <c r="V132" i="26"/>
  <c r="V196" i="26"/>
  <c r="V260" i="26"/>
  <c r="V324" i="26"/>
  <c r="V388" i="26"/>
  <c r="V452" i="26"/>
  <c r="V516" i="26"/>
  <c r="V548" i="26"/>
  <c r="V106" i="54"/>
  <c r="V170" i="54"/>
  <c r="V234" i="54"/>
  <c r="V298" i="54"/>
  <c r="V362" i="54"/>
  <c r="V426" i="54"/>
  <c r="V490" i="54"/>
  <c r="V554" i="54"/>
  <c r="V79" i="24"/>
  <c r="V143" i="24"/>
  <c r="V207" i="24"/>
  <c r="V271" i="24"/>
  <c r="V335" i="24"/>
  <c r="V399" i="24"/>
  <c r="V463" i="24"/>
  <c r="V527" i="24"/>
  <c r="V591" i="24"/>
  <c r="V81" i="24"/>
  <c r="V145" i="24"/>
  <c r="V209" i="24"/>
  <c r="V5" i="33"/>
  <c r="AO16" i="41" s="1"/>
  <c r="V50" i="24"/>
  <c r="V114" i="24"/>
  <c r="V178" i="24"/>
  <c r="V242" i="24"/>
  <c r="V306" i="24"/>
  <c r="V370" i="24"/>
  <c r="V434" i="24"/>
  <c r="V498" i="24"/>
  <c r="V562" i="24"/>
  <c r="V66" i="34"/>
  <c r="V130" i="34"/>
  <c r="V194" i="34"/>
  <c r="V23" i="34"/>
  <c r="V87" i="34"/>
  <c r="V151" i="34"/>
  <c r="V215" i="34"/>
  <c r="V279" i="34"/>
  <c r="V343" i="34"/>
  <c r="V21" i="34"/>
  <c r="V85" i="34"/>
  <c r="V149" i="34"/>
  <c r="V213" i="34"/>
  <c r="V277" i="34"/>
  <c r="V341" i="34"/>
  <c r="V351" i="34"/>
  <c r="V415" i="34"/>
  <c r="V479" i="34"/>
  <c r="V292" i="34"/>
  <c r="V286" i="34"/>
  <c r="V381" i="34"/>
  <c r="V445" i="34"/>
  <c r="V509" i="34"/>
  <c r="V354" i="34"/>
  <c r="V418" i="34"/>
  <c r="V482" i="34"/>
  <c r="V444" i="34"/>
  <c r="V577" i="34"/>
  <c r="V541" i="34"/>
  <c r="V484" i="34"/>
  <c r="V591" i="34"/>
  <c r="V581" i="34"/>
  <c r="V43" i="33"/>
  <c r="V107" i="33"/>
  <c r="V171" i="33"/>
  <c r="V235" i="33"/>
  <c r="V299" i="33"/>
  <c r="V363" i="33"/>
  <c r="V427" i="33"/>
  <c r="V491" i="33"/>
  <c r="V76" i="33"/>
  <c r="V140" i="33"/>
  <c r="V204" i="33"/>
  <c r="V268" i="33"/>
  <c r="V332" i="33"/>
  <c r="V396" i="33"/>
  <c r="V460" i="33"/>
  <c r="V551" i="33"/>
  <c r="V410" i="33"/>
  <c r="V568" i="33"/>
  <c r="V530" i="33"/>
  <c r="V602" i="33"/>
  <c r="V68" i="32"/>
  <c r="V132" i="32"/>
  <c r="V196" i="32"/>
  <c r="V260" i="32"/>
  <c r="V21" i="32"/>
  <c r="V85" i="32"/>
  <c r="V149" i="32"/>
  <c r="V213" i="32"/>
  <c r="V277" i="32"/>
  <c r="V46" i="32"/>
  <c r="V110" i="32"/>
  <c r="V174" i="32"/>
  <c r="V238" i="32"/>
  <c r="V15" i="32"/>
  <c r="V79" i="32"/>
  <c r="V143" i="32"/>
  <c r="V207" i="32"/>
  <c r="V271" i="32"/>
  <c r="V335" i="32"/>
  <c r="V399" i="32"/>
  <c r="V463" i="32"/>
  <c r="V527" i="32"/>
  <c r="V591" i="32"/>
  <c r="V348" i="32"/>
  <c r="V412" i="32"/>
  <c r="V476" i="32"/>
  <c r="V540" i="32"/>
  <c r="V604" i="32"/>
  <c r="V361" i="32"/>
  <c r="V425" i="32"/>
  <c r="V489" i="32"/>
  <c r="V553" i="32"/>
  <c r="V310" i="32"/>
  <c r="V374" i="32"/>
  <c r="V438" i="32"/>
  <c r="V502" i="32"/>
  <c r="V566" i="32"/>
  <c r="V30" i="31"/>
  <c r="V94" i="31"/>
  <c r="V158" i="31"/>
  <c r="V222" i="31"/>
  <c r="V286" i="31"/>
  <c r="V350" i="31"/>
  <c r="V414" i="31"/>
  <c r="V478" i="31"/>
  <c r="V542" i="31"/>
  <c r="V7" i="31"/>
  <c r="V71" i="31"/>
  <c r="V135" i="31"/>
  <c r="V199" i="31"/>
  <c r="V263" i="31"/>
  <c r="V327" i="31"/>
  <c r="V391" i="31"/>
  <c r="V455" i="31"/>
  <c r="V519" i="31"/>
  <c r="V583" i="31"/>
  <c r="V48" i="31"/>
  <c r="V112" i="31"/>
  <c r="V176" i="31"/>
  <c r="V240" i="31"/>
  <c r="V304" i="31"/>
  <c r="V368" i="31"/>
  <c r="V432" i="31"/>
  <c r="V496" i="31"/>
  <c r="V560" i="31"/>
  <c r="V25" i="31"/>
  <c r="V89" i="31"/>
  <c r="V153" i="31"/>
  <c r="V217" i="31"/>
  <c r="V281" i="31"/>
  <c r="V345" i="31"/>
  <c r="V409" i="31"/>
  <c r="V473" i="31"/>
  <c r="V537" i="31"/>
  <c r="V601" i="31"/>
  <c r="V65" i="30"/>
  <c r="V129" i="30"/>
  <c r="V193" i="30"/>
  <c r="V257" i="30"/>
  <c r="V321" i="30"/>
  <c r="V385" i="30"/>
  <c r="V449" i="30"/>
  <c r="V513" i="30"/>
  <c r="V577" i="30"/>
  <c r="V498" i="30"/>
  <c r="V562" i="30"/>
  <c r="V35" i="30"/>
  <c r="V99" i="30"/>
  <c r="V163" i="30"/>
  <c r="V20" i="30"/>
  <c r="V84" i="30"/>
  <c r="V148" i="30"/>
  <c r="V212" i="30"/>
  <c r="V276" i="30"/>
  <c r="V340" i="30"/>
  <c r="V404" i="30"/>
  <c r="V468" i="30"/>
  <c r="V532" i="30"/>
  <c r="V596" i="30"/>
  <c r="V516" i="55"/>
  <c r="V580" i="55"/>
  <c r="V65" i="55"/>
  <c r="V129" i="55"/>
  <c r="V497" i="55"/>
  <c r="V561" i="55"/>
  <c r="V14" i="55"/>
  <c r="V78" i="55"/>
  <c r="V142" i="55"/>
  <c r="V73" i="28"/>
  <c r="V153" i="28"/>
  <c r="V55" i="55"/>
  <c r="V119" i="55"/>
  <c r="V57" i="27"/>
  <c r="V121" i="27"/>
  <c r="V185" i="27"/>
  <c r="V249" i="27"/>
  <c r="V313" i="27"/>
  <c r="V377" i="27"/>
  <c r="V441" i="27"/>
  <c r="V505" i="27"/>
  <c r="V569" i="27"/>
  <c r="V54" i="27"/>
  <c r="V118" i="27"/>
  <c r="V182" i="27"/>
  <c r="V246" i="27"/>
  <c r="V310" i="27"/>
  <c r="V374" i="27"/>
  <c r="V438" i="27"/>
  <c r="V502" i="27"/>
  <c r="V566" i="27"/>
  <c r="V51" i="27"/>
  <c r="V115" i="27"/>
  <c r="V179" i="27"/>
  <c r="V243" i="27"/>
  <c r="V307" i="27"/>
  <c r="V371" i="27"/>
  <c r="V435" i="27"/>
  <c r="V499" i="27"/>
  <c r="V563" i="27"/>
  <c r="V269" i="28"/>
  <c r="V333" i="28"/>
  <c r="V397" i="28"/>
  <c r="V461" i="28"/>
  <c r="V525" i="28"/>
  <c r="V589" i="28"/>
  <c r="V52" i="27"/>
  <c r="V116" i="27"/>
  <c r="V180" i="27"/>
  <c r="V244" i="27"/>
  <c r="V308" i="27"/>
  <c r="V372" i="27"/>
  <c r="V436" i="27"/>
  <c r="V500" i="27"/>
  <c r="V564" i="27"/>
  <c r="V285" i="26"/>
  <c r="V349" i="26"/>
  <c r="V413" i="26"/>
  <c r="V477" i="26"/>
  <c r="V541" i="26"/>
  <c r="V71" i="54"/>
  <c r="V135" i="54"/>
  <c r="V199" i="54"/>
  <c r="V263" i="54"/>
  <c r="V327" i="54"/>
  <c r="V391" i="54"/>
  <c r="V455" i="54"/>
  <c r="V519" i="54"/>
  <c r="V583" i="54"/>
  <c r="V62" i="26"/>
  <c r="V126" i="26"/>
  <c r="V174" i="26"/>
  <c r="V190" i="26"/>
  <c r="V238" i="26"/>
  <c r="V254" i="26"/>
  <c r="V302" i="26"/>
  <c r="V318" i="26"/>
  <c r="V366" i="26"/>
  <c r="V430" i="26"/>
  <c r="V289" i="26"/>
  <c r="V353" i="26"/>
  <c r="V417" i="26"/>
  <c r="V481" i="26"/>
  <c r="V11" i="27"/>
  <c r="U8" i="12" s="1"/>
  <c r="V181" i="55"/>
  <c r="V245" i="55"/>
  <c r="V309" i="55"/>
  <c r="V373" i="55"/>
  <c r="V437" i="55"/>
  <c r="V545" i="26"/>
  <c r="V589" i="33"/>
  <c r="V48" i="24"/>
  <c r="V112" i="24"/>
  <c r="V176" i="24"/>
  <c r="V240" i="24"/>
  <c r="V304" i="24"/>
  <c r="V368" i="24"/>
  <c r="V432" i="24"/>
  <c r="V496" i="24"/>
  <c r="V560" i="24"/>
  <c r="V57" i="24"/>
  <c r="V121" i="24"/>
  <c r="V185" i="24"/>
  <c r="V261" i="33"/>
  <c r="V325" i="33"/>
  <c r="V389" i="33"/>
  <c r="V453" i="33"/>
  <c r="V517" i="33"/>
  <c r="V41" i="55"/>
  <c r="V105" i="55"/>
  <c r="V169" i="55"/>
  <c r="V233" i="55"/>
  <c r="V297" i="55"/>
  <c r="V361" i="55"/>
  <c r="V425" i="55"/>
  <c r="V261" i="28"/>
  <c r="V325" i="28"/>
  <c r="V389" i="28"/>
  <c r="AL7" i="12"/>
  <c r="V109" i="24"/>
  <c r="V173" i="24"/>
  <c r="V237" i="24"/>
  <c r="V526" i="34"/>
  <c r="V590" i="34"/>
  <c r="V565" i="33"/>
  <c r="V377" i="28"/>
  <c r="V585" i="26"/>
  <c r="V90" i="26"/>
  <c r="V427" i="26"/>
  <c r="V491" i="26"/>
  <c r="V88" i="24"/>
  <c r="V152" i="24"/>
  <c r="V216" i="24"/>
  <c r="V280" i="24"/>
  <c r="V344" i="24"/>
  <c r="V408" i="24"/>
  <c r="V472" i="24"/>
  <c r="V536" i="24"/>
  <c r="V600" i="24"/>
  <c r="V97" i="24"/>
  <c r="V161" i="24"/>
  <c r="V225" i="24"/>
  <c r="V253" i="33"/>
  <c r="V317" i="33"/>
  <c r="V381" i="33"/>
  <c r="V445" i="33"/>
  <c r="V509" i="33"/>
  <c r="V589" i="26"/>
  <c r="V568" i="26"/>
  <c r="V284" i="24"/>
  <c r="V348" i="24"/>
  <c r="V412" i="24"/>
  <c r="V476" i="24"/>
  <c r="V540" i="24"/>
  <c r="V604" i="24"/>
  <c r="V101" i="24"/>
  <c r="V165" i="24"/>
  <c r="V229" i="24"/>
  <c r="V494" i="26"/>
  <c r="V558" i="26"/>
  <c r="V88" i="54"/>
  <c r="V152" i="54"/>
  <c r="V216" i="54"/>
  <c r="V280" i="54"/>
  <c r="V344" i="54"/>
  <c r="V408" i="54"/>
  <c r="V472" i="54"/>
  <c r="V536" i="54"/>
  <c r="V600" i="54"/>
  <c r="V79" i="26"/>
  <c r="V191" i="26"/>
  <c r="V255" i="26"/>
  <c r="V319" i="26"/>
  <c r="V383" i="26"/>
  <c r="V447" i="26"/>
  <c r="V511" i="26"/>
  <c r="V575" i="26"/>
  <c r="V101" i="54"/>
  <c r="V165" i="54"/>
  <c r="V229" i="54"/>
  <c r="V293" i="54"/>
  <c r="V357" i="54"/>
  <c r="V421" i="54"/>
  <c r="V485" i="54"/>
  <c r="V549" i="54"/>
  <c r="V72" i="26"/>
  <c r="V136" i="26"/>
  <c r="V200" i="26"/>
  <c r="V264" i="26"/>
  <c r="V328" i="26"/>
  <c r="V392" i="26"/>
  <c r="V456" i="26"/>
  <c r="V520" i="26"/>
  <c r="V110" i="54"/>
  <c r="V174" i="54"/>
  <c r="V238" i="54"/>
  <c r="V302" i="54"/>
  <c r="V366" i="54"/>
  <c r="V430" i="54"/>
  <c r="V494" i="54"/>
  <c r="V558" i="54"/>
  <c r="V83" i="24"/>
  <c r="V147" i="24"/>
  <c r="V211" i="24"/>
  <c r="V275" i="24"/>
  <c r="V339" i="24"/>
  <c r="V403" i="24"/>
  <c r="V467" i="24"/>
  <c r="V531" i="24"/>
  <c r="V595" i="24"/>
  <c r="V60" i="24"/>
  <c r="V124" i="24"/>
  <c r="V188" i="24"/>
  <c r="V246" i="24"/>
  <c r="V310" i="24"/>
  <c r="V374" i="24"/>
  <c r="V438" i="24"/>
  <c r="V502" i="24"/>
  <c r="V566" i="24"/>
  <c r="V221" i="55"/>
  <c r="V285" i="55"/>
  <c r="V349" i="55"/>
  <c r="V413" i="55"/>
  <c r="V37" i="28"/>
  <c r="V101" i="28"/>
  <c r="V225" i="55"/>
  <c r="V289" i="55"/>
  <c r="V353" i="55"/>
  <c r="V417" i="55"/>
  <c r="V169" i="28"/>
  <c r="AN7" i="41"/>
  <c r="AN7" i="12"/>
  <c r="V27" i="34"/>
  <c r="V91" i="34"/>
  <c r="V155" i="34"/>
  <c r="V294" i="34"/>
  <c r="V16" i="33"/>
  <c r="V17" i="33"/>
  <c r="V81" i="33"/>
  <c r="V145" i="33"/>
  <c r="V209" i="33"/>
  <c r="V273" i="33"/>
  <c r="V337" i="33"/>
  <c r="V401" i="33"/>
  <c r="V465" i="33"/>
  <c r="V529" i="33"/>
  <c r="V494" i="33"/>
  <c r="V605" i="33"/>
  <c r="V54" i="30"/>
  <c r="V118" i="30"/>
  <c r="V182" i="30"/>
  <c r="V246" i="30"/>
  <c r="V310" i="30"/>
  <c r="V374" i="30"/>
  <c r="V438" i="30"/>
  <c r="V231" i="30"/>
  <c r="V295" i="30"/>
  <c r="V359" i="30"/>
  <c r="V423" i="30"/>
  <c r="V487" i="30"/>
  <c r="V216" i="30"/>
  <c r="V280" i="30"/>
  <c r="V344" i="30"/>
  <c r="V408" i="30"/>
  <c r="V472" i="30"/>
  <c r="V197" i="55"/>
  <c r="V261" i="55"/>
  <c r="V325" i="55"/>
  <c r="V389" i="55"/>
  <c r="V453" i="55"/>
  <c r="V34" i="28"/>
  <c r="V98" i="28"/>
  <c r="V162" i="28"/>
  <c r="V210" i="28"/>
  <c r="V274" i="28"/>
  <c r="V338" i="28"/>
  <c r="V402" i="28"/>
  <c r="V466" i="28"/>
  <c r="V530" i="28"/>
  <c r="V594" i="28"/>
  <c r="V529" i="28"/>
  <c r="V593" i="28"/>
  <c r="V97" i="26"/>
  <c r="V161" i="26"/>
  <c r="V561" i="26"/>
  <c r="V249" i="24"/>
  <c r="V313" i="24"/>
  <c r="V377" i="24"/>
  <c r="V441" i="24"/>
  <c r="V505" i="24"/>
  <c r="V569" i="24"/>
  <c r="V538" i="34"/>
  <c r="V602" i="34"/>
  <c r="V528" i="34"/>
  <c r="V69" i="33"/>
  <c r="V133" i="33"/>
  <c r="V197" i="33"/>
  <c r="V213" i="33"/>
  <c r="V277" i="33"/>
  <c r="V341" i="33"/>
  <c r="V405" i="33"/>
  <c r="V469" i="33"/>
  <c r="V533" i="33"/>
  <c r="V38" i="33"/>
  <c r="V102" i="33"/>
  <c r="V166" i="33"/>
  <c r="V230" i="33"/>
  <c r="V294" i="33"/>
  <c r="V358" i="33"/>
  <c r="V446" i="33"/>
  <c r="V577" i="33"/>
  <c r="V481" i="32"/>
  <c r="V42" i="30"/>
  <c r="V106" i="30"/>
  <c r="V170" i="30"/>
  <c r="V234" i="30"/>
  <c r="V298" i="30"/>
  <c r="V362" i="30"/>
  <c r="V426" i="30"/>
  <c r="V219" i="30"/>
  <c r="V283" i="30"/>
  <c r="V347" i="30"/>
  <c r="V411" i="30"/>
  <c r="V475" i="30"/>
  <c r="V539" i="30"/>
  <c r="V38" i="34"/>
  <c r="V102" i="34"/>
  <c r="V182" i="34"/>
  <c r="V11" i="34"/>
  <c r="V75" i="34"/>
  <c r="V139" i="34"/>
  <c r="V36" i="34"/>
  <c r="V100" i="34"/>
  <c r="V164" i="34"/>
  <c r="V228" i="34"/>
  <c r="V57" i="34"/>
  <c r="V121" i="34"/>
  <c r="V185" i="34"/>
  <c r="V249" i="34"/>
  <c r="V313" i="34"/>
  <c r="V298" i="34"/>
  <c r="V403" i="34"/>
  <c r="V467" i="34"/>
  <c r="V356" i="34"/>
  <c r="V420" i="34"/>
  <c r="V353" i="34"/>
  <c r="V417" i="34"/>
  <c r="V481" i="34"/>
  <c r="V304" i="34"/>
  <c r="V336" i="34"/>
  <c r="V390" i="34"/>
  <c r="V454" i="34"/>
  <c r="V518" i="34"/>
  <c r="V582" i="34"/>
  <c r="V540" i="34"/>
  <c r="V589" i="34"/>
  <c r="V553" i="34"/>
  <c r="V517" i="34"/>
  <c r="V15" i="33"/>
  <c r="V79" i="33"/>
  <c r="V143" i="33"/>
  <c r="V207" i="33"/>
  <c r="V271" i="33"/>
  <c r="V335" i="33"/>
  <c r="V399" i="33"/>
  <c r="V463" i="33"/>
  <c r="V527" i="33"/>
  <c r="V112" i="33"/>
  <c r="V176" i="33"/>
  <c r="V240" i="33"/>
  <c r="V304" i="33"/>
  <c r="V368" i="33"/>
  <c r="V432" i="33"/>
  <c r="V496" i="33"/>
  <c r="V65" i="33"/>
  <c r="V129" i="33"/>
  <c r="V193" i="33"/>
  <c r="V257" i="33"/>
  <c r="V321" i="33"/>
  <c r="V385" i="33"/>
  <c r="V449" i="33"/>
  <c r="V513" i="33"/>
  <c r="V18" i="33"/>
  <c r="V82" i="33"/>
  <c r="V146" i="33"/>
  <c r="V210" i="33"/>
  <c r="V274" i="33"/>
  <c r="V338" i="33"/>
  <c r="V587" i="33"/>
  <c r="V604" i="33"/>
  <c r="V430" i="33"/>
  <c r="V434" i="33"/>
  <c r="V590" i="33"/>
  <c r="V40" i="32"/>
  <c r="V104" i="32"/>
  <c r="V168" i="32"/>
  <c r="V232" i="32"/>
  <c r="V296" i="32"/>
  <c r="V57" i="32"/>
  <c r="V121" i="32"/>
  <c r="V185" i="32"/>
  <c r="V249" i="32"/>
  <c r="V18" i="32"/>
  <c r="V82" i="32"/>
  <c r="V146" i="32"/>
  <c r="V210" i="32"/>
  <c r="V274" i="32"/>
  <c r="V51" i="32"/>
  <c r="V115" i="32"/>
  <c r="V179" i="32"/>
  <c r="V243" i="32"/>
  <c r="V307" i="32"/>
  <c r="V371" i="32"/>
  <c r="V435" i="32"/>
  <c r="V499" i="32"/>
  <c r="V563" i="32"/>
  <c r="V320" i="32"/>
  <c r="V384" i="32"/>
  <c r="V448" i="32"/>
  <c r="V512" i="32"/>
  <c r="V576" i="32"/>
  <c r="V333" i="32"/>
  <c r="V397" i="32"/>
  <c r="V477" i="32"/>
  <c r="V525" i="32"/>
  <c r="V589" i="32"/>
  <c r="V346" i="32"/>
  <c r="V410" i="32"/>
  <c r="V474" i="32"/>
  <c r="V538" i="32"/>
  <c r="V602" i="32"/>
  <c r="V66" i="31"/>
  <c r="V130" i="31"/>
  <c r="V194" i="31"/>
  <c r="V258" i="31"/>
  <c r="V322" i="31"/>
  <c r="V386" i="31"/>
  <c r="V450" i="31"/>
  <c r="V514" i="31"/>
  <c r="V578" i="31"/>
  <c r="V43" i="31"/>
  <c r="V107" i="31"/>
  <c r="V171" i="31"/>
  <c r="V235" i="31"/>
  <c r="V299" i="31"/>
  <c r="V363" i="31"/>
  <c r="V427" i="31"/>
  <c r="V491" i="31"/>
  <c r="V555" i="31"/>
  <c r="V20" i="31"/>
  <c r="V84" i="31"/>
  <c r="V148" i="31"/>
  <c r="V212" i="31"/>
  <c r="V276" i="31"/>
  <c r="V340" i="31"/>
  <c r="V404" i="31"/>
  <c r="V468" i="31"/>
  <c r="V532" i="31"/>
  <c r="V596" i="31"/>
  <c r="V61" i="31"/>
  <c r="V125" i="31"/>
  <c r="V189" i="31"/>
  <c r="V253" i="31"/>
  <c r="V317" i="31"/>
  <c r="V381" i="31"/>
  <c r="V445" i="31"/>
  <c r="V509" i="31"/>
  <c r="V573" i="31"/>
  <c r="V37" i="30"/>
  <c r="V101" i="30"/>
  <c r="V165" i="30"/>
  <c r="V229" i="30"/>
  <c r="V293" i="30"/>
  <c r="V357" i="30"/>
  <c r="V421" i="30"/>
  <c r="V485" i="30"/>
  <c r="V549" i="30"/>
  <c r="V38" i="30"/>
  <c r="V102" i="30"/>
  <c r="V166" i="30"/>
  <c r="V230" i="30"/>
  <c r="V294" i="30"/>
  <c r="V358" i="30"/>
  <c r="V422" i="30"/>
  <c r="V470" i="30"/>
  <c r="V534" i="30"/>
  <c r="V7" i="30"/>
  <c r="V71" i="30"/>
  <c r="V135" i="30"/>
  <c r="V199" i="30"/>
  <c r="V215" i="30"/>
  <c r="V279" i="30"/>
  <c r="V343" i="30"/>
  <c r="V407" i="30"/>
  <c r="V471" i="30"/>
  <c r="V519" i="30"/>
  <c r="V583" i="30"/>
  <c r="V56" i="30"/>
  <c r="V120" i="30"/>
  <c r="V184" i="30"/>
  <c r="V264" i="30"/>
  <c r="V328" i="30"/>
  <c r="V392" i="30"/>
  <c r="V456" i="30"/>
  <c r="V568" i="30"/>
  <c r="V40" i="55"/>
  <c r="V56" i="55"/>
  <c r="V104" i="55"/>
  <c r="V120" i="55"/>
  <c r="V168" i="55"/>
  <c r="V232" i="55"/>
  <c r="V296" i="55"/>
  <c r="V360" i="55"/>
  <c r="V424" i="55"/>
  <c r="V488" i="55"/>
  <c r="V552" i="55"/>
  <c r="V15" i="28"/>
  <c r="V79" i="28"/>
  <c r="V37" i="55"/>
  <c r="V101" i="55"/>
  <c r="V165" i="55"/>
  <c r="V469" i="55"/>
  <c r="V533" i="55"/>
  <c r="V597" i="55"/>
  <c r="V56" i="28"/>
  <c r="V120" i="28"/>
  <c r="V184" i="28"/>
  <c r="V66" i="55"/>
  <c r="V130" i="55"/>
  <c r="V194" i="55"/>
  <c r="V258" i="55"/>
  <c r="V322" i="55"/>
  <c r="V386" i="55"/>
  <c r="V450" i="55"/>
  <c r="V29" i="28"/>
  <c r="V93" i="28"/>
  <c r="V173" i="28"/>
  <c r="V27" i="55"/>
  <c r="V91" i="55"/>
  <c r="V155" i="55"/>
  <c r="V219" i="55"/>
  <c r="V283" i="55"/>
  <c r="V347" i="55"/>
  <c r="V411" i="55"/>
  <c r="V475" i="55"/>
  <c r="V539" i="55"/>
  <c r="V603" i="55"/>
  <c r="V18" i="28"/>
  <c r="V82" i="28"/>
  <c r="V146" i="28"/>
  <c r="V258" i="28"/>
  <c r="V322" i="28"/>
  <c r="V386" i="28"/>
  <c r="V450" i="28"/>
  <c r="V514" i="28"/>
  <c r="V578" i="28"/>
  <c r="V93" i="27"/>
  <c r="V157" i="27"/>
  <c r="V221" i="27"/>
  <c r="V285" i="27"/>
  <c r="V349" i="27"/>
  <c r="V413" i="27"/>
  <c r="V477" i="27"/>
  <c r="V541" i="27"/>
  <c r="V605" i="27"/>
  <c r="V243" i="28"/>
  <c r="V307" i="28"/>
  <c r="V371" i="28"/>
  <c r="V435" i="28"/>
  <c r="V499" i="28"/>
  <c r="V563" i="28"/>
  <c r="V90" i="27"/>
  <c r="V154" i="27"/>
  <c r="V218" i="27"/>
  <c r="V282" i="27"/>
  <c r="V346" i="27"/>
  <c r="V410" i="27"/>
  <c r="V474" i="27"/>
  <c r="V538" i="27"/>
  <c r="V602" i="27"/>
  <c r="V183" i="28"/>
  <c r="V244" i="28"/>
  <c r="V308" i="28"/>
  <c r="V372" i="28"/>
  <c r="V436" i="28"/>
  <c r="V500" i="28"/>
  <c r="V564" i="28"/>
  <c r="V87" i="27"/>
  <c r="V151" i="27"/>
  <c r="V215" i="27"/>
  <c r="V279" i="27"/>
  <c r="V343" i="27"/>
  <c r="V359" i="27"/>
  <c r="V407" i="27"/>
  <c r="V471" i="27"/>
  <c r="V535" i="27"/>
  <c r="V599" i="27"/>
  <c r="V171" i="28"/>
  <c r="V241" i="28"/>
  <c r="V305" i="28"/>
  <c r="V369" i="28"/>
  <c r="V449" i="28"/>
  <c r="V513" i="28"/>
  <c r="V577" i="28"/>
  <c r="V88" i="27"/>
  <c r="V152" i="27"/>
  <c r="V216" i="27"/>
  <c r="V280" i="27"/>
  <c r="V344" i="27"/>
  <c r="V408" i="27"/>
  <c r="V472" i="27"/>
  <c r="V536" i="27"/>
  <c r="V600" i="27"/>
  <c r="V81" i="26"/>
  <c r="V145" i="26"/>
  <c r="V107" i="54"/>
  <c r="V171" i="54"/>
  <c r="V235" i="54"/>
  <c r="V299" i="54"/>
  <c r="V363" i="54"/>
  <c r="V427" i="54"/>
  <c r="V491" i="54"/>
  <c r="V555" i="54"/>
  <c r="V82" i="26"/>
  <c r="V418" i="26"/>
  <c r="V482" i="26"/>
  <c r="V546" i="26"/>
  <c r="V594" i="26"/>
  <c r="V60" i="54"/>
  <c r="AG31" i="12" s="1"/>
  <c r="V124" i="54"/>
  <c r="V188" i="54"/>
  <c r="V252" i="54"/>
  <c r="V316" i="54"/>
  <c r="V380" i="54"/>
  <c r="V444" i="54"/>
  <c r="V508" i="54"/>
  <c r="V572" i="54"/>
  <c r="V99" i="26"/>
  <c r="V163" i="26"/>
  <c r="V227" i="26"/>
  <c r="V291" i="26"/>
  <c r="V355" i="26"/>
  <c r="V419" i="26"/>
  <c r="V483" i="26"/>
  <c r="V547" i="26"/>
  <c r="V73" i="54"/>
  <c r="V137" i="54"/>
  <c r="V201" i="54"/>
  <c r="V265" i="54"/>
  <c r="V329" i="54"/>
  <c r="V393" i="54"/>
  <c r="V457" i="54"/>
  <c r="V521" i="54"/>
  <c r="V585" i="54"/>
  <c r="V108" i="26"/>
  <c r="V172" i="26"/>
  <c r="V236" i="26"/>
  <c r="V300" i="26"/>
  <c r="V364" i="26"/>
  <c r="V380" i="26"/>
  <c r="V444" i="26"/>
  <c r="V508" i="26"/>
  <c r="V82" i="54"/>
  <c r="V146" i="54"/>
  <c r="V210" i="54"/>
  <c r="V274" i="54"/>
  <c r="V338" i="54"/>
  <c r="V402" i="54"/>
  <c r="V466" i="54"/>
  <c r="V530" i="54"/>
  <c r="V594" i="54"/>
  <c r="V55" i="24"/>
  <c r="V119" i="24"/>
  <c r="V183" i="24"/>
  <c r="V247" i="24"/>
  <c r="V311" i="24"/>
  <c r="V375" i="24"/>
  <c r="V439" i="24"/>
  <c r="V503" i="24"/>
  <c r="V567" i="24"/>
  <c r="V297" i="24"/>
  <c r="V361" i="24"/>
  <c r="V425" i="24"/>
  <c r="V489" i="24"/>
  <c r="V553" i="24"/>
  <c r="V90" i="24"/>
  <c r="V154" i="24"/>
  <c r="V218" i="24"/>
  <c r="V282" i="24"/>
  <c r="V346" i="24"/>
  <c r="V410" i="24"/>
  <c r="V474" i="24"/>
  <c r="V538" i="24"/>
  <c r="V602" i="24"/>
  <c r="V26" i="34"/>
  <c r="V90" i="34"/>
  <c r="V154" i="34"/>
  <c r="V218" i="34"/>
  <c r="V47" i="34"/>
  <c r="V111" i="34"/>
  <c r="V175" i="34"/>
  <c r="V239" i="34"/>
  <c r="V303" i="34"/>
  <c r="V24" i="34"/>
  <c r="V88" i="34"/>
  <c r="V152" i="34"/>
  <c r="V216" i="34"/>
  <c r="V45" i="34"/>
  <c r="V109" i="34"/>
  <c r="V173" i="34"/>
  <c r="V237" i="34"/>
  <c r="V301" i="34"/>
  <c r="V274" i="34"/>
  <c r="V375" i="34"/>
  <c r="V439" i="34"/>
  <c r="V503" i="34"/>
  <c r="V340" i="34"/>
  <c r="V334" i="34"/>
  <c r="V405" i="34"/>
  <c r="V469" i="34"/>
  <c r="V280" i="34"/>
  <c r="V378" i="34"/>
  <c r="V442" i="34"/>
  <c r="V522" i="34"/>
  <c r="V586" i="34"/>
  <c r="V524" i="34"/>
  <c r="V496" i="34"/>
  <c r="V573" i="34"/>
  <c r="V595" i="34"/>
  <c r="V537" i="34"/>
  <c r="V565" i="34"/>
  <c r="V5" i="34"/>
  <c r="V67" i="33"/>
  <c r="V131" i="33"/>
  <c r="V195" i="33"/>
  <c r="V259" i="33"/>
  <c r="V323" i="33"/>
  <c r="V387" i="33"/>
  <c r="V451" i="33"/>
  <c r="V515" i="33"/>
  <c r="V52" i="33"/>
  <c r="V100" i="33"/>
  <c r="V164" i="33"/>
  <c r="V228" i="33"/>
  <c r="V292" i="33"/>
  <c r="V356" i="33"/>
  <c r="V420" i="33"/>
  <c r="V484" i="33"/>
  <c r="V53" i="33"/>
  <c r="V117" i="33"/>
  <c r="V181" i="33"/>
  <c r="V597" i="34"/>
  <c r="V22" i="33"/>
  <c r="V86" i="33"/>
  <c r="V150" i="33"/>
  <c r="V214" i="33"/>
  <c r="V278" i="33"/>
  <c r="V342" i="33"/>
  <c r="V502" i="33"/>
  <c r="V575" i="33"/>
  <c r="V506" i="33"/>
  <c r="V542" i="33"/>
  <c r="V592" i="33"/>
  <c r="V382" i="33"/>
  <c r="V544" i="33"/>
  <c r="V561" i="33"/>
  <c r="V386" i="33"/>
  <c r="V562" i="33"/>
  <c r="V28" i="32"/>
  <c r="V92" i="32"/>
  <c r="V156" i="32"/>
  <c r="V220" i="32"/>
  <c r="V284" i="32"/>
  <c r="V45" i="32"/>
  <c r="V109" i="32"/>
  <c r="V173" i="32"/>
  <c r="V237" i="32"/>
  <c r="V6" i="32"/>
  <c r="V70" i="32"/>
  <c r="V134" i="32"/>
  <c r="V198" i="32"/>
  <c r="V262" i="32"/>
  <c r="V39" i="32"/>
  <c r="V103" i="32"/>
  <c r="V167" i="32"/>
  <c r="V231" i="32"/>
  <c r="V295" i="32"/>
  <c r="V359" i="32"/>
  <c r="V423" i="32"/>
  <c r="V487" i="32"/>
  <c r="V551" i="32"/>
  <c r="V308" i="32"/>
  <c r="V372" i="32"/>
  <c r="V436" i="32"/>
  <c r="V500" i="32"/>
  <c r="V564" i="32"/>
  <c r="V321" i="32"/>
  <c r="V385" i="32"/>
  <c r="V449" i="32"/>
  <c r="V465" i="32"/>
  <c r="V513" i="32"/>
  <c r="V577" i="32"/>
  <c r="V334" i="32"/>
  <c r="V398" i="32"/>
  <c r="V462" i="32"/>
  <c r="V478" i="32"/>
  <c r="V526" i="32"/>
  <c r="V590" i="32"/>
  <c r="V54" i="31"/>
  <c r="V118" i="31"/>
  <c r="V182" i="31"/>
  <c r="V246" i="31"/>
  <c r="V310" i="31"/>
  <c r="V374" i="31"/>
  <c r="V438" i="31"/>
  <c r="V502" i="31"/>
  <c r="V566" i="31"/>
  <c r="V31" i="31"/>
  <c r="V95" i="31"/>
  <c r="V159" i="31"/>
  <c r="V223" i="31"/>
  <c r="V287" i="31"/>
  <c r="V351" i="31"/>
  <c r="V415" i="31"/>
  <c r="V479" i="31"/>
  <c r="V543" i="31"/>
  <c r="V8" i="31"/>
  <c r="V72" i="31"/>
  <c r="V136" i="31"/>
  <c r="V200" i="31"/>
  <c r="V264" i="31"/>
  <c r="V328" i="31"/>
  <c r="V392" i="31"/>
  <c r="V456" i="31"/>
  <c r="V520" i="31"/>
  <c r="V584" i="31"/>
  <c r="V49" i="31"/>
  <c r="V113" i="31"/>
  <c r="V177" i="31"/>
  <c r="V241" i="31"/>
  <c r="V305" i="31"/>
  <c r="V369" i="31"/>
  <c r="V433" i="31"/>
  <c r="V497" i="31"/>
  <c r="V561" i="31"/>
  <c r="V25" i="30"/>
  <c r="V89" i="30"/>
  <c r="V153" i="30"/>
  <c r="V217" i="30"/>
  <c r="V281" i="30"/>
  <c r="V345" i="30"/>
  <c r="V409" i="30"/>
  <c r="V473" i="30"/>
  <c r="V537" i="30"/>
  <c r="V26" i="30"/>
  <c r="V90" i="30"/>
  <c r="V154" i="30"/>
  <c r="V218" i="30"/>
  <c r="V282" i="30"/>
  <c r="V346" i="30"/>
  <c r="V410" i="30"/>
  <c r="V522" i="30"/>
  <c r="V586" i="30"/>
  <c r="V59" i="30"/>
  <c r="V123" i="30"/>
  <c r="V187" i="30"/>
  <c r="V267" i="30"/>
  <c r="V331" i="30"/>
  <c r="V395" i="30"/>
  <c r="V459" i="30"/>
  <c r="V523" i="30"/>
  <c r="V587" i="30"/>
  <c r="V44" i="30"/>
  <c r="V108" i="30"/>
  <c r="V172" i="30"/>
  <c r="V236" i="30"/>
  <c r="V300" i="30"/>
  <c r="V364" i="30"/>
  <c r="V428" i="30"/>
  <c r="V492" i="30"/>
  <c r="V556" i="30"/>
  <c r="V28" i="55"/>
  <c r="V92" i="55"/>
  <c r="V156" i="55"/>
  <c r="V220" i="55"/>
  <c r="V284" i="55"/>
  <c r="V348" i="55"/>
  <c r="V412" i="55"/>
  <c r="V476" i="55"/>
  <c r="V540" i="55"/>
  <c r="V604" i="55"/>
  <c r="V67" i="28"/>
  <c r="V521" i="55"/>
  <c r="V585" i="55"/>
  <c r="V60" i="28"/>
  <c r="V124" i="28"/>
  <c r="V188" i="28"/>
  <c r="V54" i="55"/>
  <c r="V118" i="55"/>
  <c r="V486" i="55"/>
  <c r="V502" i="55"/>
  <c r="V550" i="55"/>
  <c r="V566" i="55"/>
  <c r="V17" i="28"/>
  <c r="V81" i="28"/>
  <c r="V145" i="28"/>
  <c r="V15" i="55"/>
  <c r="V31" i="55"/>
  <c r="V79" i="55"/>
  <c r="V95" i="55"/>
  <c r="V143" i="55"/>
  <c r="V159" i="55"/>
  <c r="V207" i="55"/>
  <c r="V223" i="55"/>
  <c r="V271" i="55"/>
  <c r="V287" i="55"/>
  <c r="V335" i="55"/>
  <c r="V351" i="55"/>
  <c r="V399" i="55"/>
  <c r="V415" i="55"/>
  <c r="V463" i="55"/>
  <c r="V527" i="55"/>
  <c r="V591" i="55"/>
  <c r="V70" i="28"/>
  <c r="V134" i="28"/>
  <c r="V198" i="28"/>
  <c r="V246" i="28"/>
  <c r="V310" i="28"/>
  <c r="V374" i="28"/>
  <c r="V438" i="28"/>
  <c r="V502" i="28"/>
  <c r="V566" i="28"/>
  <c r="V81" i="27"/>
  <c r="V145" i="27"/>
  <c r="V209" i="27"/>
  <c r="V273" i="27"/>
  <c r="V337" i="27"/>
  <c r="V401" i="27"/>
  <c r="V465" i="27"/>
  <c r="V529" i="27"/>
  <c r="V593" i="27"/>
  <c r="V247" i="28"/>
  <c r="V311" i="28"/>
  <c r="V375" i="28"/>
  <c r="V439" i="28"/>
  <c r="V57" i="55"/>
  <c r="V121" i="55"/>
  <c r="V12" i="28"/>
  <c r="V76" i="28"/>
  <c r="V140" i="28"/>
  <c r="V22" i="28"/>
  <c r="V86" i="28"/>
  <c r="V150" i="28"/>
  <c r="V262" i="28"/>
  <c r="V326" i="28"/>
  <c r="V390" i="28"/>
  <c r="V454" i="28"/>
  <c r="V518" i="28"/>
  <c r="V582" i="28"/>
  <c r="V263" i="28"/>
  <c r="V327" i="28"/>
  <c r="V391" i="28"/>
  <c r="V455" i="28"/>
  <c r="V519" i="28"/>
  <c r="V583" i="28"/>
  <c r="V199" i="28"/>
  <c r="V187" i="28"/>
  <c r="V85" i="26"/>
  <c r="V149" i="26"/>
  <c r="V102" i="26"/>
  <c r="V166" i="26"/>
  <c r="V230" i="26"/>
  <c r="V294" i="26"/>
  <c r="V358" i="26"/>
  <c r="V550" i="26"/>
  <c r="V256" i="26"/>
  <c r="V320" i="26"/>
  <c r="V576" i="26"/>
  <c r="V100" i="24"/>
  <c r="V164" i="24"/>
  <c r="V228" i="24"/>
  <c r="V292" i="24"/>
  <c r="V356" i="24"/>
  <c r="V420" i="24"/>
  <c r="V484" i="24"/>
  <c r="V548" i="24"/>
  <c r="V301" i="24"/>
  <c r="V365" i="24"/>
  <c r="V429" i="24"/>
  <c r="V493" i="24"/>
  <c r="V557" i="24"/>
  <c r="V246" i="34"/>
  <c r="V320" i="34"/>
  <c r="V512" i="34"/>
  <c r="V576" i="34"/>
  <c r="V56" i="33"/>
  <c r="V57" i="33"/>
  <c r="V121" i="33"/>
  <c r="V185" i="33"/>
  <c r="V503" i="28"/>
  <c r="V567" i="28"/>
  <c r="V78" i="27"/>
  <c r="V142" i="27"/>
  <c r="V206" i="27"/>
  <c r="V270" i="27"/>
  <c r="V334" i="27"/>
  <c r="V398" i="27"/>
  <c r="V462" i="27"/>
  <c r="V526" i="27"/>
  <c r="V590" i="27"/>
  <c r="V135" i="28"/>
  <c r="V232" i="28"/>
  <c r="V296" i="28"/>
  <c r="V360" i="28"/>
  <c r="V424" i="28"/>
  <c r="V488" i="28"/>
  <c r="V552" i="28"/>
  <c r="V75" i="27"/>
  <c r="V139" i="27"/>
  <c r="V203" i="27"/>
  <c r="V267" i="27"/>
  <c r="V331" i="27"/>
  <c r="V395" i="27"/>
  <c r="V459" i="27"/>
  <c r="V523" i="27"/>
  <c r="V587" i="27"/>
  <c r="V485" i="28"/>
  <c r="V549" i="28"/>
  <c r="V76" i="27"/>
  <c r="V140" i="27"/>
  <c r="V204" i="27"/>
  <c r="V268" i="27"/>
  <c r="V332" i="27"/>
  <c r="V396" i="27"/>
  <c r="V460" i="27"/>
  <c r="V524" i="27"/>
  <c r="V588" i="27"/>
  <c r="V69" i="26"/>
  <c r="V133" i="26"/>
  <c r="V261" i="26"/>
  <c r="V325" i="26"/>
  <c r="V389" i="26"/>
  <c r="V453" i="26"/>
  <c r="V517" i="26"/>
  <c r="V95" i="54"/>
  <c r="V159" i="54"/>
  <c r="V223" i="54"/>
  <c r="V287" i="54"/>
  <c r="V351" i="54"/>
  <c r="V415" i="54"/>
  <c r="V479" i="54"/>
  <c r="V543" i="54"/>
  <c r="V86" i="26"/>
  <c r="V598" i="26"/>
  <c r="V48" i="54"/>
  <c r="V112" i="54"/>
  <c r="V176" i="54"/>
  <c r="V240" i="54"/>
  <c r="V304" i="54"/>
  <c r="V368" i="54"/>
  <c r="V432" i="54"/>
  <c r="V496" i="54"/>
  <c r="V560" i="54"/>
  <c r="V87" i="26"/>
  <c r="V423" i="26"/>
  <c r="V487" i="26"/>
  <c r="V599" i="26"/>
  <c r="V61" i="54"/>
  <c r="V125" i="54"/>
  <c r="V189" i="54"/>
  <c r="V253" i="54"/>
  <c r="V317" i="54"/>
  <c r="V381" i="54"/>
  <c r="V445" i="54"/>
  <c r="V509" i="54"/>
  <c r="V573" i="54"/>
  <c r="V96" i="26"/>
  <c r="V160" i="26"/>
  <c r="V240" i="26"/>
  <c r="V304" i="26"/>
  <c r="V368" i="26"/>
  <c r="V560" i="26"/>
  <c r="V70" i="54"/>
  <c r="V134" i="54"/>
  <c r="V198" i="54"/>
  <c r="V262" i="54"/>
  <c r="V326" i="54"/>
  <c r="V390" i="54"/>
  <c r="V454" i="54"/>
  <c r="V518" i="54"/>
  <c r="V582" i="54"/>
  <c r="V107" i="24"/>
  <c r="V171" i="24"/>
  <c r="V235" i="24"/>
  <c r="V299" i="24"/>
  <c r="V363" i="24"/>
  <c r="V427" i="24"/>
  <c r="V491" i="24"/>
  <c r="V555" i="24"/>
  <c r="V84" i="24"/>
  <c r="V148" i="24"/>
  <c r="V212" i="24"/>
  <c r="V276" i="24"/>
  <c r="V340" i="24"/>
  <c r="V404" i="24"/>
  <c r="V468" i="24"/>
  <c r="V532" i="24"/>
  <c r="V596" i="24"/>
  <c r="V285" i="24"/>
  <c r="V349" i="24"/>
  <c r="V413" i="24"/>
  <c r="V477" i="24"/>
  <c r="V541" i="24"/>
  <c r="V605" i="24"/>
  <c r="V94" i="24"/>
  <c r="V158" i="24"/>
  <c r="V222" i="24"/>
  <c r="V286" i="24"/>
  <c r="V350" i="24"/>
  <c r="V414" i="24"/>
  <c r="V478" i="24"/>
  <c r="V542" i="24"/>
  <c r="V14" i="34"/>
  <c r="V78" i="34"/>
  <c r="V142" i="34"/>
  <c r="V206" i="34"/>
  <c r="V35" i="34"/>
  <c r="V99" i="34"/>
  <c r="V163" i="34"/>
  <c r="V227" i="34"/>
  <c r="V291" i="34"/>
  <c r="V12" i="34"/>
  <c r="V76" i="34"/>
  <c r="V140" i="34"/>
  <c r="V204" i="34"/>
  <c r="V33" i="34"/>
  <c r="V97" i="34"/>
  <c r="V161" i="34"/>
  <c r="V225" i="34"/>
  <c r="V289" i="34"/>
  <c r="V250" i="34"/>
  <c r="V427" i="34"/>
  <c r="V491" i="34"/>
  <c r="V316" i="34"/>
  <c r="V396" i="34"/>
  <c r="V393" i="34"/>
  <c r="V457" i="34"/>
  <c r="V366" i="34"/>
  <c r="V382" i="34"/>
  <c r="V446" i="34"/>
  <c r="V492" i="34"/>
  <c r="V593" i="34"/>
  <c r="V448" i="34"/>
  <c r="V557" i="34"/>
  <c r="V579" i="34"/>
  <c r="V521" i="34"/>
  <c r="V55" i="33"/>
  <c r="V119" i="33"/>
  <c r="V183" i="33"/>
  <c r="V247" i="33"/>
  <c r="V311" i="33"/>
  <c r="V375" i="33"/>
  <c r="V439" i="33"/>
  <c r="V503" i="33"/>
  <c r="V40" i="33"/>
  <c r="V88" i="33"/>
  <c r="V152" i="33"/>
  <c r="V216" i="33"/>
  <c r="V280" i="33"/>
  <c r="V344" i="33"/>
  <c r="V408" i="33"/>
  <c r="V472" i="33"/>
  <c r="V41" i="33"/>
  <c r="V105" i="33"/>
  <c r="V169" i="33"/>
  <c r="V233" i="33"/>
  <c r="V297" i="33"/>
  <c r="V361" i="33"/>
  <c r="V425" i="33"/>
  <c r="V489" i="33"/>
  <c r="V58" i="33"/>
  <c r="V122" i="33"/>
  <c r="V186" i="33"/>
  <c r="V250" i="33"/>
  <c r="V314" i="33"/>
  <c r="V454" i="33"/>
  <c r="V563" i="33"/>
  <c r="V458" i="33"/>
  <c r="V518" i="33"/>
  <c r="V580" i="33"/>
  <c r="V520" i="33"/>
  <c r="V566" i="33"/>
  <c r="V16" i="32"/>
  <c r="V80" i="32"/>
  <c r="V144" i="32"/>
  <c r="V208" i="32"/>
  <c r="V272" i="32"/>
  <c r="V33" i="32"/>
  <c r="V97" i="32"/>
  <c r="V161" i="32"/>
  <c r="V225" i="32"/>
  <c r="V289" i="32"/>
  <c r="V58" i="32"/>
  <c r="V122" i="32"/>
  <c r="V186" i="32"/>
  <c r="V250" i="32"/>
  <c r="V27" i="32"/>
  <c r="V91" i="32"/>
  <c r="V155" i="32"/>
  <c r="V219" i="32"/>
  <c r="V283" i="32"/>
  <c r="V347" i="32"/>
  <c r="V411" i="32"/>
  <c r="V475" i="32"/>
  <c r="V539" i="32"/>
  <c r="V603" i="32"/>
  <c r="V360" i="32"/>
  <c r="V424" i="32"/>
  <c r="V488" i="32"/>
  <c r="V552" i="32"/>
  <c r="V309" i="32"/>
  <c r="V373" i="32"/>
  <c r="V437" i="32"/>
  <c r="V501" i="32"/>
  <c r="V565" i="32"/>
  <c r="V322" i="32"/>
  <c r="V386" i="32"/>
  <c r="V450" i="32"/>
  <c r="V466" i="32"/>
  <c r="V514" i="32"/>
  <c r="V578" i="32"/>
  <c r="V42" i="31"/>
  <c r="V106" i="31"/>
  <c r="V170" i="31"/>
  <c r="V234" i="31"/>
  <c r="V298" i="31"/>
  <c r="V362" i="31"/>
  <c r="V426" i="31"/>
  <c r="V490" i="31"/>
  <c r="V554" i="31"/>
  <c r="V19" i="31"/>
  <c r="V83" i="31"/>
  <c r="V147" i="31"/>
  <c r="V211" i="31"/>
  <c r="V275" i="31"/>
  <c r="V339" i="31"/>
  <c r="V403" i="31"/>
  <c r="V467" i="31"/>
  <c r="V531" i="31"/>
  <c r="V595" i="31"/>
  <c r="V60" i="31"/>
  <c r="V124" i="31"/>
  <c r="V188" i="31"/>
  <c r="V252" i="31"/>
  <c r="V316" i="31"/>
  <c r="V380" i="31"/>
  <c r="V444" i="31"/>
  <c r="V508" i="31"/>
  <c r="V572" i="31"/>
  <c r="V37" i="31"/>
  <c r="V101" i="31"/>
  <c r="V165" i="31"/>
  <c r="V229" i="31"/>
  <c r="V293" i="31"/>
  <c r="V357" i="31"/>
  <c r="V421" i="31"/>
  <c r="V485" i="31"/>
  <c r="V549" i="31"/>
  <c r="V13" i="30"/>
  <c r="V77" i="30"/>
  <c r="V141" i="30"/>
  <c r="V205" i="30"/>
  <c r="V269" i="30"/>
  <c r="V333" i="30"/>
  <c r="V397" i="30"/>
  <c r="V461" i="30"/>
  <c r="V525" i="30"/>
  <c r="V589" i="30"/>
  <c r="V14" i="30"/>
  <c r="V78" i="30"/>
  <c r="V142" i="30"/>
  <c r="V206" i="30"/>
  <c r="V270" i="30"/>
  <c r="V334" i="30"/>
  <c r="V398" i="30"/>
  <c r="V510" i="30"/>
  <c r="V574" i="30"/>
  <c r="V47" i="30"/>
  <c r="V111" i="30"/>
  <c r="V175" i="30"/>
  <c r="V255" i="30"/>
  <c r="V319" i="30"/>
  <c r="V383" i="30"/>
  <c r="V447" i="30"/>
  <c r="V559" i="30"/>
  <c r="V32" i="30"/>
  <c r="V96" i="30"/>
  <c r="V160" i="30"/>
  <c r="V240" i="30"/>
  <c r="V304" i="30"/>
  <c r="V368" i="30"/>
  <c r="V432" i="30"/>
  <c r="V480" i="30"/>
  <c r="V544" i="30"/>
  <c r="V16" i="55"/>
  <c r="V80" i="55"/>
  <c r="V144" i="55"/>
  <c r="V208" i="55"/>
  <c r="V272" i="55"/>
  <c r="V336" i="55"/>
  <c r="V400" i="55"/>
  <c r="V464" i="55"/>
  <c r="V528" i="55"/>
  <c r="V592" i="55"/>
  <c r="V71" i="28"/>
  <c r="V13" i="55"/>
  <c r="V77" i="55"/>
  <c r="V141" i="55"/>
  <c r="V509" i="55"/>
  <c r="V573" i="55"/>
  <c r="V48" i="28"/>
  <c r="V112" i="28"/>
  <c r="V176" i="28"/>
  <c r="V249" i="33"/>
  <c r="V313" i="33"/>
  <c r="V377" i="33"/>
  <c r="V441" i="33"/>
  <c r="V505" i="33"/>
  <c r="V398" i="33"/>
  <c r="V581" i="33"/>
  <c r="V582" i="33"/>
  <c r="V482" i="32"/>
  <c r="V30" i="30"/>
  <c r="V94" i="30"/>
  <c r="V158" i="30"/>
  <c r="V222" i="30"/>
  <c r="V286" i="30"/>
  <c r="V350" i="30"/>
  <c r="V414" i="30"/>
  <c r="V271" i="30"/>
  <c r="V335" i="30"/>
  <c r="V399" i="30"/>
  <c r="V463" i="30"/>
  <c r="V256" i="30"/>
  <c r="V320" i="30"/>
  <c r="V384" i="30"/>
  <c r="V448" i="30"/>
  <c r="V23" i="28"/>
  <c r="V87" i="28"/>
  <c r="V173" i="55"/>
  <c r="V237" i="55"/>
  <c r="V301" i="55"/>
  <c r="V365" i="55"/>
  <c r="V429" i="55"/>
  <c r="V64" i="28"/>
  <c r="V128" i="28"/>
  <c r="V192" i="28"/>
  <c r="V35" i="55"/>
  <c r="V99" i="55"/>
  <c r="V163" i="55"/>
  <c r="V251" i="28"/>
  <c r="V315" i="28"/>
  <c r="V379" i="28"/>
  <c r="V443" i="28"/>
  <c r="V507" i="28"/>
  <c r="V571" i="28"/>
  <c r="V151" i="28"/>
  <c r="V252" i="28"/>
  <c r="V316" i="28"/>
  <c r="V380" i="28"/>
  <c r="V444" i="28"/>
  <c r="V508" i="28"/>
  <c r="V572" i="28"/>
  <c r="V139" i="28"/>
  <c r="V249" i="28"/>
  <c r="V313" i="28"/>
  <c r="V441" i="28"/>
  <c r="V505" i="28"/>
  <c r="V569" i="28"/>
  <c r="V73" i="26"/>
  <c r="V137" i="26"/>
  <c r="V201" i="26"/>
  <c r="V601" i="26"/>
  <c r="V106" i="26"/>
  <c r="V154" i="26"/>
  <c r="V170" i="26"/>
  <c r="V107" i="26"/>
  <c r="V171" i="26"/>
  <c r="V235" i="26"/>
  <c r="V299" i="26"/>
  <c r="V363" i="26"/>
  <c r="V564" i="26"/>
  <c r="V104" i="24"/>
  <c r="V168" i="24"/>
  <c r="V232" i="24"/>
  <c r="V296" i="24"/>
  <c r="V360" i="24"/>
  <c r="V424" i="24"/>
  <c r="V488" i="24"/>
  <c r="V552" i="24"/>
  <c r="V289" i="24"/>
  <c r="V353" i="24"/>
  <c r="V417" i="24"/>
  <c r="V481" i="24"/>
  <c r="V545" i="24"/>
  <c r="V368" i="34"/>
  <c r="V530" i="34"/>
  <c r="V594" i="34"/>
  <c r="V133" i="28"/>
  <c r="V197" i="28"/>
  <c r="V19" i="55"/>
  <c r="V83" i="55"/>
  <c r="V147" i="55"/>
  <c r="V195" i="55"/>
  <c r="V259" i="55"/>
  <c r="V323" i="55"/>
  <c r="V387" i="55"/>
  <c r="V451" i="55"/>
  <c r="V515" i="55"/>
  <c r="V579" i="55"/>
  <c r="V42" i="28"/>
  <c r="V106" i="28"/>
  <c r="V170" i="28"/>
  <c r="V218" i="28"/>
  <c r="V282" i="28"/>
  <c r="V346" i="28"/>
  <c r="V410" i="28"/>
  <c r="V474" i="28"/>
  <c r="V538" i="28"/>
  <c r="V602" i="28"/>
  <c r="V69" i="27"/>
  <c r="V133" i="27"/>
  <c r="V197" i="27"/>
  <c r="V261" i="27"/>
  <c r="V325" i="27"/>
  <c r="V389" i="27"/>
  <c r="V453" i="27"/>
  <c r="V517" i="27"/>
  <c r="V581" i="27"/>
  <c r="V235" i="28"/>
  <c r="V299" i="28"/>
  <c r="V363" i="28"/>
  <c r="V427" i="28"/>
  <c r="V491" i="28"/>
  <c r="V555" i="28"/>
  <c r="V66" i="27"/>
  <c r="V130" i="27"/>
  <c r="V194" i="27"/>
  <c r="V258" i="27"/>
  <c r="V322" i="27"/>
  <c r="V386" i="27"/>
  <c r="V450" i="27"/>
  <c r="V514" i="27"/>
  <c r="V578" i="27"/>
  <c r="V236" i="28"/>
  <c r="V300" i="28"/>
  <c r="V364" i="28"/>
  <c r="V428" i="28"/>
  <c r="V492" i="28"/>
  <c r="V556" i="28"/>
  <c r="V63" i="27"/>
  <c r="V127" i="27"/>
  <c r="V191" i="27"/>
  <c r="V255" i="27"/>
  <c r="V319" i="27"/>
  <c r="V383" i="27"/>
  <c r="V447" i="27"/>
  <c r="V511" i="27"/>
  <c r="V575" i="27"/>
  <c r="V233" i="28"/>
  <c r="V297" i="28"/>
  <c r="V425" i="28"/>
  <c r="V489" i="28"/>
  <c r="V553" i="28"/>
  <c r="V64" i="27"/>
  <c r="V128" i="27"/>
  <c r="V192" i="27"/>
  <c r="V256" i="27"/>
  <c r="V320" i="27"/>
  <c r="V384" i="27"/>
  <c r="V448" i="27"/>
  <c r="V512" i="27"/>
  <c r="V576" i="27"/>
  <c r="V57" i="26"/>
  <c r="V121" i="26"/>
  <c r="V185" i="26"/>
  <c r="V297" i="26"/>
  <c r="V361" i="26"/>
  <c r="V425" i="26"/>
  <c r="V489" i="26"/>
  <c r="V83" i="54"/>
  <c r="V147" i="54"/>
  <c r="V211" i="54"/>
  <c r="V275" i="54"/>
  <c r="V339" i="54"/>
  <c r="V403" i="54"/>
  <c r="V467" i="54"/>
  <c r="V531" i="54"/>
  <c r="V595" i="54"/>
  <c r="V250" i="26"/>
  <c r="V314" i="26"/>
  <c r="V378" i="26"/>
  <c r="V442" i="26"/>
  <c r="V506" i="26"/>
  <c r="V570" i="26"/>
  <c r="V100" i="54"/>
  <c r="V164" i="54"/>
  <c r="V228" i="54"/>
  <c r="V292" i="54"/>
  <c r="V356" i="54"/>
  <c r="V420" i="54"/>
  <c r="V484" i="54"/>
  <c r="V548" i="54"/>
  <c r="V91" i="26"/>
  <c r="V155" i="26"/>
  <c r="V587" i="26"/>
  <c r="V49" i="54"/>
  <c r="V113" i="54"/>
  <c r="V177" i="54"/>
  <c r="V241" i="54"/>
  <c r="V305" i="54"/>
  <c r="V369" i="54"/>
  <c r="V433" i="54"/>
  <c r="V497" i="54"/>
  <c r="V561" i="54"/>
  <c r="V84" i="26"/>
  <c r="V148" i="26"/>
  <c r="V212" i="26"/>
  <c r="V276" i="26"/>
  <c r="V340" i="26"/>
  <c r="V404" i="26"/>
  <c r="V468" i="26"/>
  <c r="V532" i="26"/>
  <c r="V58" i="54"/>
  <c r="S24" i="12" s="1"/>
  <c r="V122" i="54"/>
  <c r="V186" i="54"/>
  <c r="V250" i="54"/>
  <c r="V314" i="54"/>
  <c r="V378" i="54"/>
  <c r="V442" i="54"/>
  <c r="V506" i="54"/>
  <c r="V570" i="54"/>
  <c r="V95" i="24"/>
  <c r="V159" i="24"/>
  <c r="V223" i="24"/>
  <c r="V287" i="24"/>
  <c r="V351" i="24"/>
  <c r="V415" i="24"/>
  <c r="V479" i="24"/>
  <c r="V543" i="24"/>
  <c r="V273" i="24"/>
  <c r="V337" i="24"/>
  <c r="V401" i="24"/>
  <c r="V465" i="24"/>
  <c r="V529" i="24"/>
  <c r="V593" i="24"/>
  <c r="V66" i="24"/>
  <c r="V130" i="24"/>
  <c r="V194" i="24"/>
  <c r="V258" i="24"/>
  <c r="V322" i="24"/>
  <c r="V386" i="24"/>
  <c r="V450" i="24"/>
  <c r="V514" i="24"/>
  <c r="V578" i="24"/>
  <c r="V18" i="34"/>
  <c r="V82" i="34"/>
  <c r="V146" i="34"/>
  <c r="V210" i="34"/>
  <c r="V39" i="34"/>
  <c r="V103" i="34"/>
  <c r="V167" i="34"/>
  <c r="V231" i="34"/>
  <c r="V295" i="34"/>
  <c r="V208" i="34"/>
  <c r="V37" i="34"/>
  <c r="V101" i="34"/>
  <c r="V165" i="34"/>
  <c r="V229" i="34"/>
  <c r="V293" i="34"/>
  <c r="V258" i="34"/>
  <c r="V367" i="34"/>
  <c r="V431" i="34"/>
  <c r="V495" i="34"/>
  <c r="V324" i="34"/>
  <c r="V352" i="34"/>
  <c r="V416" i="34"/>
  <c r="V318" i="34"/>
  <c r="V397" i="34"/>
  <c r="V461" i="34"/>
  <c r="V264" i="34"/>
  <c r="V370" i="34"/>
  <c r="V434" i="34"/>
  <c r="V514" i="34"/>
  <c r="V578" i="34"/>
  <c r="V508" i="34"/>
  <c r="V599" i="34"/>
  <c r="V464" i="34"/>
  <c r="V563" i="34"/>
  <c r="V527" i="34"/>
  <c r="V523" i="34"/>
  <c r="V59" i="33"/>
  <c r="V123" i="33"/>
  <c r="V187" i="33"/>
  <c r="V251" i="33"/>
  <c r="V315" i="33"/>
  <c r="V379" i="33"/>
  <c r="V443" i="33"/>
  <c r="V507" i="33"/>
  <c r="V44" i="33"/>
  <c r="V92" i="33"/>
  <c r="V156" i="33"/>
  <c r="V220" i="33"/>
  <c r="V284" i="33"/>
  <c r="V348" i="33"/>
  <c r="V412" i="33"/>
  <c r="V476" i="33"/>
  <c r="V45" i="33"/>
  <c r="V109" i="33"/>
  <c r="V173" i="33"/>
  <c r="V14" i="33"/>
  <c r="V78" i="33"/>
  <c r="V142" i="33"/>
  <c r="V206" i="33"/>
  <c r="V270" i="33"/>
  <c r="V334" i="33"/>
  <c r="V470" i="33"/>
  <c r="V567" i="33"/>
  <c r="V474" i="33"/>
  <c r="V526" i="33"/>
  <c r="V584" i="33"/>
  <c r="V528" i="33"/>
  <c r="V553" i="33"/>
  <c r="V554" i="33"/>
  <c r="V20" i="32"/>
  <c r="V84" i="32"/>
  <c r="V148" i="32"/>
  <c r="V212" i="32"/>
  <c r="V276" i="32"/>
  <c r="V37" i="32"/>
  <c r="V101" i="32"/>
  <c r="V165" i="32"/>
  <c r="V229" i="32"/>
  <c r="V293" i="32"/>
  <c r="V62" i="32"/>
  <c r="V126" i="32"/>
  <c r="V190" i="32"/>
  <c r="V254" i="32"/>
  <c r="V31" i="32"/>
  <c r="V95" i="32"/>
  <c r="V159" i="32"/>
  <c r="V223" i="32"/>
  <c r="V287" i="32"/>
  <c r="V351" i="32"/>
  <c r="V415" i="32"/>
  <c r="V479" i="32"/>
  <c r="V543" i="32"/>
  <c r="V294" i="32"/>
  <c r="V364" i="32"/>
  <c r="V428" i="32"/>
  <c r="V492" i="32"/>
  <c r="V556" i="32"/>
  <c r="V313" i="32"/>
  <c r="V377" i="32"/>
  <c r="V441" i="32"/>
  <c r="V505" i="32"/>
  <c r="V569" i="32"/>
  <c r="V326" i="32"/>
  <c r="V390" i="32"/>
  <c r="V454" i="32"/>
  <c r="V518" i="32"/>
  <c r="V582" i="32"/>
  <c r="V46" i="31"/>
  <c r="V110" i="31"/>
  <c r="V174" i="31"/>
  <c r="V238" i="31"/>
  <c r="V302" i="31"/>
  <c r="V366" i="31"/>
  <c r="V430" i="31"/>
  <c r="V494" i="31"/>
  <c r="V558" i="31"/>
  <c r="V23" i="31"/>
  <c r="V87" i="31"/>
  <c r="V151" i="31"/>
  <c r="V215" i="31"/>
  <c r="V279" i="31"/>
  <c r="V343" i="31"/>
  <c r="V407" i="31"/>
  <c r="V471" i="31"/>
  <c r="V535" i="31"/>
  <c r="V599" i="31"/>
  <c r="V64" i="31"/>
  <c r="V128" i="31"/>
  <c r="V192" i="31"/>
  <c r="V256" i="31"/>
  <c r="V320" i="31"/>
  <c r="V384" i="31"/>
  <c r="V448" i="31"/>
  <c r="V512" i="31"/>
  <c r="V576" i="31"/>
  <c r="V41" i="31"/>
  <c r="V105" i="31"/>
  <c r="V169" i="31"/>
  <c r="V233" i="31"/>
  <c r="V297" i="31"/>
  <c r="V60" i="33"/>
  <c r="V61" i="33"/>
  <c r="V125" i="33"/>
  <c r="V189" i="33"/>
  <c r="V269" i="33"/>
  <c r="V333" i="33"/>
  <c r="V397" i="33"/>
  <c r="V461" i="33"/>
  <c r="V525" i="33"/>
  <c r="V30" i="33"/>
  <c r="V94" i="33"/>
  <c r="V158" i="33"/>
  <c r="V222" i="33"/>
  <c r="V286" i="33"/>
  <c r="V350" i="33"/>
  <c r="V414" i="33"/>
  <c r="V569" i="33"/>
  <c r="V473" i="32"/>
  <c r="V34" i="30"/>
  <c r="V98" i="30"/>
  <c r="V162" i="30"/>
  <c r="V226" i="30"/>
  <c r="V290" i="30"/>
  <c r="V354" i="30"/>
  <c r="V418" i="30"/>
  <c r="V211" i="30"/>
  <c r="V275" i="30"/>
  <c r="V339" i="30"/>
  <c r="V403" i="30"/>
  <c r="V467" i="30"/>
  <c r="V531" i="30"/>
  <c r="V595" i="30"/>
  <c r="V52" i="55"/>
  <c r="V116" i="55"/>
  <c r="V27" i="28"/>
  <c r="V91" i="28"/>
  <c r="V39" i="55"/>
  <c r="V103" i="55"/>
  <c r="V167" i="55"/>
  <c r="V231" i="55"/>
  <c r="V295" i="55"/>
  <c r="V361" i="31"/>
  <c r="V425" i="31"/>
  <c r="V489" i="31"/>
  <c r="V553" i="31"/>
  <c r="V17" i="30"/>
  <c r="V81" i="30"/>
  <c r="V145" i="30"/>
  <c r="V209" i="30"/>
  <c r="V273" i="30"/>
  <c r="V337" i="30"/>
  <c r="V401" i="30"/>
  <c r="V465" i="30"/>
  <c r="V529" i="30"/>
  <c r="V593" i="30"/>
  <c r="V18" i="30"/>
  <c r="V82" i="30"/>
  <c r="V146" i="30"/>
  <c r="V210" i="30"/>
  <c r="V274" i="30"/>
  <c r="V338" i="30"/>
  <c r="V402" i="30"/>
  <c r="V514" i="30"/>
  <c r="V578" i="30"/>
  <c r="V51" i="30"/>
  <c r="V115" i="30"/>
  <c r="V179" i="30"/>
  <c r="V259" i="30"/>
  <c r="V323" i="30"/>
  <c r="V387" i="30"/>
  <c r="V451" i="30"/>
  <c r="V515" i="30"/>
  <c r="V579" i="30"/>
  <c r="V36" i="30"/>
  <c r="V100" i="30"/>
  <c r="V164" i="30"/>
  <c r="V228" i="30"/>
  <c r="V292" i="30"/>
  <c r="V356" i="30"/>
  <c r="V420" i="30"/>
  <c r="V484" i="30"/>
  <c r="V548" i="30"/>
  <c r="V36" i="55"/>
  <c r="V100" i="55"/>
  <c r="V164" i="55"/>
  <c r="V212" i="55"/>
  <c r="V276" i="55"/>
  <c r="V340" i="55"/>
  <c r="V404" i="55"/>
  <c r="V468" i="55"/>
  <c r="V532" i="55"/>
  <c r="V596" i="55"/>
  <c r="V11" i="28"/>
  <c r="V75" i="28"/>
  <c r="V17" i="55"/>
  <c r="V81" i="55"/>
  <c r="V145" i="55"/>
  <c r="V513" i="55"/>
  <c r="V577" i="55"/>
  <c r="V36" i="28"/>
  <c r="V100" i="28"/>
  <c r="V164" i="28"/>
  <c r="V46" i="55"/>
  <c r="V110" i="55"/>
  <c r="V174" i="55"/>
  <c r="V238" i="55"/>
  <c r="V302" i="55"/>
  <c r="V366" i="55"/>
  <c r="V430" i="55"/>
  <c r="V478" i="55"/>
  <c r="V542" i="55"/>
  <c r="V9" i="28"/>
  <c r="V25" i="28"/>
  <c r="V89" i="28"/>
  <c r="V71" i="55"/>
  <c r="V135" i="55"/>
  <c r="V199" i="55"/>
  <c r="V263" i="55"/>
  <c r="V327" i="55"/>
  <c r="V391" i="55"/>
  <c r="V455" i="55"/>
  <c r="V519" i="55"/>
  <c r="V583" i="55"/>
  <c r="V46" i="28"/>
  <c r="V110" i="28"/>
  <c r="V174" i="28"/>
  <c r="V222" i="28"/>
  <c r="V286" i="28"/>
  <c r="V350" i="28"/>
  <c r="V414" i="28"/>
  <c r="V478" i="28"/>
  <c r="V542" i="28"/>
  <c r="V73" i="27"/>
  <c r="V137" i="27"/>
  <c r="V201" i="27"/>
  <c r="V265" i="27"/>
  <c r="V329" i="27"/>
  <c r="V393" i="27"/>
  <c r="V457" i="27"/>
  <c r="V521" i="27"/>
  <c r="V585" i="27"/>
  <c r="V223" i="28"/>
  <c r="V287" i="28"/>
  <c r="V351" i="28"/>
  <c r="V415" i="28"/>
  <c r="V479" i="28"/>
  <c r="V543" i="28"/>
  <c r="V70" i="27"/>
  <c r="V134" i="27"/>
  <c r="V198" i="27"/>
  <c r="V262" i="27"/>
  <c r="V326" i="27"/>
  <c r="V390" i="27"/>
  <c r="V454" i="27"/>
  <c r="V518" i="27"/>
  <c r="V582" i="27"/>
  <c r="V240" i="28"/>
  <c r="V304" i="28"/>
  <c r="V368" i="28"/>
  <c r="V432" i="28"/>
  <c r="V496" i="28"/>
  <c r="V560" i="28"/>
  <c r="V67" i="27"/>
  <c r="V131" i="27"/>
  <c r="V195" i="27"/>
  <c r="V259" i="27"/>
  <c r="V323" i="27"/>
  <c r="V387" i="27"/>
  <c r="V451" i="27"/>
  <c r="V515" i="27"/>
  <c r="V579" i="27"/>
  <c r="V221" i="28"/>
  <c r="V285" i="28"/>
  <c r="V349" i="28"/>
  <c r="V413" i="28"/>
  <c r="V477" i="28"/>
  <c r="V541" i="28"/>
  <c r="V605" i="28"/>
  <c r="V68" i="27"/>
  <c r="V132" i="27"/>
  <c r="V196" i="27"/>
  <c r="V260" i="27"/>
  <c r="V324" i="27"/>
  <c r="V388" i="27"/>
  <c r="V452" i="27"/>
  <c r="V516" i="27"/>
  <c r="V580" i="27"/>
  <c r="V61" i="26"/>
  <c r="V125" i="26"/>
  <c r="V189" i="26"/>
  <c r="V237" i="26"/>
  <c r="V301" i="26"/>
  <c r="V365" i="26"/>
  <c r="V429" i="26"/>
  <c r="V493" i="26"/>
  <c r="V87" i="54"/>
  <c r="V151" i="54"/>
  <c r="V215" i="54"/>
  <c r="V279" i="54"/>
  <c r="V343" i="54"/>
  <c r="V407" i="54"/>
  <c r="V471" i="54"/>
  <c r="V535" i="54"/>
  <c r="V599" i="54"/>
  <c r="V78" i="26"/>
  <c r="V382" i="26"/>
  <c r="V446" i="26"/>
  <c r="V510" i="26"/>
  <c r="V574" i="26"/>
  <c r="V104" i="54"/>
  <c r="V168" i="54"/>
  <c r="V311" i="54"/>
  <c r="V375" i="54"/>
  <c r="V439" i="54"/>
  <c r="V503" i="54"/>
  <c r="V567" i="54"/>
  <c r="V110" i="26"/>
  <c r="V414" i="26"/>
  <c r="V478" i="26"/>
  <c r="V542" i="26"/>
  <c r="V72" i="54"/>
  <c r="V136" i="54"/>
  <c r="V200" i="54"/>
  <c r="V264" i="54"/>
  <c r="V328" i="54"/>
  <c r="V392" i="54"/>
  <c r="V456" i="54"/>
  <c r="V520" i="54"/>
  <c r="V584" i="54"/>
  <c r="V63" i="26"/>
  <c r="V127" i="26"/>
  <c r="V175" i="26"/>
  <c r="V239" i="26"/>
  <c r="V303" i="26"/>
  <c r="V367" i="26"/>
  <c r="V431" i="26"/>
  <c r="V495" i="26"/>
  <c r="V559" i="26"/>
  <c r="V85" i="54"/>
  <c r="V149" i="54"/>
  <c r="V213" i="54"/>
  <c r="V277" i="54"/>
  <c r="V341" i="54"/>
  <c r="V405" i="54"/>
  <c r="V469" i="54"/>
  <c r="V533" i="54"/>
  <c r="V597" i="54"/>
  <c r="V184" i="26"/>
  <c r="V248" i="26"/>
  <c r="V312" i="26"/>
  <c r="V376" i="26"/>
  <c r="V440" i="26"/>
  <c r="V504" i="26"/>
  <c r="V94" i="54"/>
  <c r="V158" i="54"/>
  <c r="V222" i="54"/>
  <c r="V286" i="54"/>
  <c r="V350" i="54"/>
  <c r="V414" i="54"/>
  <c r="V478" i="54"/>
  <c r="V542" i="54"/>
  <c r="V108" i="24"/>
  <c r="V172" i="24"/>
  <c r="V236" i="24"/>
  <c r="V359" i="55"/>
  <c r="V423" i="55"/>
  <c r="V167" i="28"/>
  <c r="V256" i="28"/>
  <c r="V320" i="28"/>
  <c r="V384" i="28"/>
  <c r="V448" i="28"/>
  <c r="V512" i="28"/>
  <c r="V576" i="28"/>
  <c r="V155" i="28"/>
  <c r="V77" i="26"/>
  <c r="V141" i="26"/>
  <c r="V205" i="26"/>
  <c r="V605" i="26"/>
  <c r="V102" i="24"/>
  <c r="V166" i="24"/>
  <c r="V230" i="24"/>
  <c r="V232" i="54"/>
  <c r="V296" i="54"/>
  <c r="V360" i="54"/>
  <c r="V424" i="54"/>
  <c r="V488" i="54"/>
  <c r="V552" i="54"/>
  <c r="V95" i="26"/>
  <c r="V143" i="26"/>
  <c r="V207" i="26"/>
  <c r="V271" i="26"/>
  <c r="V335" i="26"/>
  <c r="V399" i="26"/>
  <c r="V463" i="26"/>
  <c r="V527" i="26"/>
  <c r="V591" i="26"/>
  <c r="V53" i="54"/>
  <c r="V117" i="54"/>
  <c r="V181" i="54"/>
  <c r="V245" i="54"/>
  <c r="V309" i="54"/>
  <c r="V373" i="54"/>
  <c r="V437" i="54"/>
  <c r="V501" i="54"/>
  <c r="V565" i="54"/>
  <c r="V88" i="26"/>
  <c r="V152" i="26"/>
  <c r="V216" i="26"/>
  <c r="V280" i="26"/>
  <c r="V344" i="26"/>
  <c r="V408" i="26"/>
  <c r="V472" i="26"/>
  <c r="V536" i="26"/>
  <c r="V552" i="26"/>
  <c r="V62" i="54"/>
  <c r="V126" i="54"/>
  <c r="V190" i="54"/>
  <c r="V254" i="54"/>
  <c r="V318" i="54"/>
  <c r="V382" i="54"/>
  <c r="V446" i="54"/>
  <c r="V510" i="54"/>
  <c r="V574" i="54"/>
  <c r="V99" i="24"/>
  <c r="V163" i="24"/>
  <c r="V227" i="24"/>
  <c r="V291" i="24"/>
  <c r="V355" i="24"/>
  <c r="V419" i="24"/>
  <c r="V483" i="24"/>
  <c r="V547" i="24"/>
  <c r="V76" i="24"/>
  <c r="V140" i="24"/>
  <c r="V204" i="24"/>
  <c r="V277" i="24"/>
  <c r="V341" i="24"/>
  <c r="V405" i="24"/>
  <c r="V469" i="24"/>
  <c r="V533" i="24"/>
  <c r="V597" i="24"/>
  <c r="V86" i="24"/>
  <c r="V150" i="24"/>
  <c r="V214" i="24"/>
  <c r="V262" i="24"/>
  <c r="V326" i="24"/>
  <c r="V390" i="24"/>
  <c r="V454" i="24"/>
  <c r="V518" i="24"/>
  <c r="V582" i="24"/>
  <c r="AH15" i="41"/>
  <c r="AH15" i="12"/>
  <c r="T15" i="12"/>
  <c r="AJ7" i="41"/>
  <c r="AJ7" i="12"/>
  <c r="AI9" i="41"/>
  <c r="U9" i="12"/>
  <c r="AE13" i="41"/>
  <c r="Q13" i="41"/>
  <c r="AE13" i="12"/>
  <c r="Q13" i="12"/>
  <c r="V230" i="34"/>
  <c r="V123" i="34"/>
  <c r="V251" i="34"/>
  <c r="V480" i="34"/>
  <c r="V534" i="33"/>
  <c r="V573" i="33"/>
  <c r="V574" i="33"/>
  <c r="V22" i="30"/>
  <c r="V86" i="30"/>
  <c r="V150" i="30"/>
  <c r="V214" i="30"/>
  <c r="V278" i="30"/>
  <c r="V342" i="30"/>
  <c r="V406" i="30"/>
  <c r="V263" i="30"/>
  <c r="V327" i="30"/>
  <c r="V391" i="30"/>
  <c r="V455" i="30"/>
  <c r="V248" i="30"/>
  <c r="V312" i="30"/>
  <c r="V376" i="30"/>
  <c r="V440" i="30"/>
  <c r="V504" i="30"/>
  <c r="V59" i="34"/>
  <c r="V315" i="34"/>
  <c r="V48" i="33"/>
  <c r="V49" i="33"/>
  <c r="V113" i="33"/>
  <c r="V177" i="33"/>
  <c r="V241" i="33"/>
  <c r="V305" i="33"/>
  <c r="V369" i="33"/>
  <c r="V433" i="33"/>
  <c r="V497" i="33"/>
  <c r="V486" i="33"/>
  <c r="V461" i="32"/>
  <c r="V6" i="34"/>
  <c r="V22" i="34"/>
  <c r="V70" i="34"/>
  <c r="V86" i="34"/>
  <c r="V134" i="34"/>
  <c r="V150" i="34"/>
  <c r="V198" i="34"/>
  <c r="V214" i="34"/>
  <c r="V43" i="34"/>
  <c r="V107" i="34"/>
  <c r="V171" i="34"/>
  <c r="V219" i="34"/>
  <c r="V235" i="34"/>
  <c r="V283" i="34"/>
  <c r="V299" i="34"/>
  <c r="V347" i="34"/>
  <c r="V68" i="34"/>
  <c r="V132" i="34"/>
  <c r="V196" i="34"/>
  <c r="V25" i="34"/>
  <c r="V89" i="34"/>
  <c r="V153" i="34"/>
  <c r="V217" i="34"/>
  <c r="V281" i="34"/>
  <c r="V345" i="34"/>
  <c r="V419" i="34"/>
  <c r="V483" i="34"/>
  <c r="V300" i="34"/>
  <c r="V388" i="34"/>
  <c r="V385" i="34"/>
  <c r="V449" i="34"/>
  <c r="V513" i="34"/>
  <c r="V358" i="34"/>
  <c r="V422" i="34"/>
  <c r="V486" i="34"/>
  <c r="V550" i="34"/>
  <c r="V460" i="34"/>
  <c r="V583" i="34"/>
  <c r="V547" i="34"/>
  <c r="V500" i="34"/>
  <c r="V596" i="34"/>
  <c r="V544" i="34"/>
  <c r="V488" i="34"/>
  <c r="V47" i="33"/>
  <c r="V111" i="33"/>
  <c r="V175" i="33"/>
  <c r="V239" i="33"/>
  <c r="V303" i="33"/>
  <c r="V367" i="33"/>
  <c r="V431" i="33"/>
  <c r="V495" i="33"/>
  <c r="V32" i="33"/>
  <c r="V80" i="33"/>
  <c r="V144" i="33"/>
  <c r="V208" i="33"/>
  <c r="V272" i="33"/>
  <c r="V336" i="33"/>
  <c r="V400" i="33"/>
  <c r="V464" i="33"/>
  <c r="V33" i="33"/>
  <c r="V97" i="33"/>
  <c r="V161" i="33"/>
  <c r="V225" i="33"/>
  <c r="V289" i="33"/>
  <c r="V353" i="33"/>
  <c r="V417" i="33"/>
  <c r="V481" i="33"/>
  <c r="V545" i="33"/>
  <c r="V50" i="33"/>
  <c r="V114" i="33"/>
  <c r="V178" i="33"/>
  <c r="V242" i="33"/>
  <c r="V306" i="33"/>
  <c r="V370" i="33"/>
  <c r="V422" i="33"/>
  <c r="V555" i="33"/>
  <c r="V426" i="33"/>
  <c r="V572" i="33"/>
  <c r="V557" i="33"/>
  <c r="V538" i="33"/>
  <c r="V558" i="33"/>
  <c r="V8" i="32"/>
  <c r="V72" i="32"/>
  <c r="AI11" i="12"/>
  <c r="V166" i="34"/>
  <c r="V187" i="34"/>
  <c r="V54" i="34"/>
  <c r="V118" i="34"/>
  <c r="V203" i="34"/>
  <c r="V267" i="34"/>
  <c r="V331" i="34"/>
  <c r="V52" i="34"/>
  <c r="V116" i="34"/>
  <c r="V180" i="34"/>
  <c r="V9" i="34"/>
  <c r="V73" i="34"/>
  <c r="V137" i="34"/>
  <c r="V201" i="34"/>
  <c r="V265" i="34"/>
  <c r="V329" i="34"/>
  <c r="V330" i="34"/>
  <c r="V355" i="34"/>
  <c r="V268" i="34"/>
  <c r="V372" i="34"/>
  <c r="V262" i="34"/>
  <c r="V369" i="34"/>
  <c r="V433" i="34"/>
  <c r="V497" i="34"/>
  <c r="V406" i="34"/>
  <c r="V470" i="34"/>
  <c r="V534" i="34"/>
  <c r="V598" i="34"/>
  <c r="V561" i="34"/>
  <c r="V525" i="34"/>
  <c r="V436" i="34"/>
  <c r="V575" i="34"/>
  <c r="V456" i="34"/>
  <c r="V31" i="33"/>
  <c r="V95" i="33"/>
  <c r="V159" i="33"/>
  <c r="V223" i="33"/>
  <c r="V287" i="33"/>
  <c r="V351" i="33"/>
  <c r="V415" i="33"/>
  <c r="V479" i="33"/>
  <c r="V543" i="33"/>
  <c r="V64" i="33"/>
  <c r="V128" i="33"/>
  <c r="V192" i="33"/>
  <c r="V256" i="33"/>
  <c r="V320" i="33"/>
  <c r="V384" i="33"/>
  <c r="V448" i="33"/>
  <c r="V512" i="33"/>
  <c r="V34" i="33"/>
  <c r="V98" i="33"/>
  <c r="V162" i="33"/>
  <c r="V226" i="33"/>
  <c r="V290" i="33"/>
  <c r="V354" i="33"/>
  <c r="V532" i="33"/>
  <c r="V603" i="33"/>
  <c r="V556" i="33"/>
  <c r="V498" i="33"/>
  <c r="V56" i="32"/>
  <c r="V120" i="32"/>
  <c r="V184" i="32"/>
  <c r="V248" i="32"/>
  <c r="V9" i="32"/>
  <c r="V73" i="32"/>
  <c r="V137" i="32"/>
  <c r="V201" i="32"/>
  <c r="V265" i="32"/>
  <c r="V34" i="32"/>
  <c r="V98" i="32"/>
  <c r="V162" i="32"/>
  <c r="V226" i="32"/>
  <c r="V290" i="32"/>
  <c r="V67" i="32"/>
  <c r="V131" i="32"/>
  <c r="V195" i="32"/>
  <c r="V259" i="32"/>
  <c r="V323" i="32"/>
  <c r="V387" i="32"/>
  <c r="V451" i="32"/>
  <c r="V515" i="32"/>
  <c r="V579" i="32"/>
  <c r="V336" i="32"/>
  <c r="V400" i="32"/>
  <c r="V464" i="32"/>
  <c r="V528" i="32"/>
  <c r="V592" i="32"/>
  <c r="V349" i="32"/>
  <c r="V413" i="32"/>
  <c r="V541" i="32"/>
  <c r="V605" i="32"/>
  <c r="V362" i="32"/>
  <c r="V426" i="32"/>
  <c r="V490" i="32"/>
  <c r="V554" i="32"/>
  <c r="V18" i="31"/>
  <c r="V82" i="31"/>
  <c r="V146" i="31"/>
  <c r="V210" i="31"/>
  <c r="V274" i="31"/>
  <c r="V338" i="31"/>
  <c r="V402" i="31"/>
  <c r="V466" i="31"/>
  <c r="V530" i="31"/>
  <c r="V594" i="31"/>
  <c r="V59" i="31"/>
  <c r="V123" i="31"/>
  <c r="V187" i="31"/>
  <c r="V251" i="31"/>
  <c r="V315" i="31"/>
  <c r="V379" i="31"/>
  <c r="V443" i="31"/>
  <c r="AH12" i="41"/>
  <c r="AH12" i="12"/>
  <c r="T12" i="12"/>
  <c r="AF34" i="41"/>
  <c r="AF34" i="12"/>
  <c r="R34" i="12"/>
  <c r="AJ8" i="41"/>
  <c r="AJ8" i="12"/>
  <c r="V8" i="12"/>
  <c r="AH11" i="41"/>
  <c r="AH10" i="12"/>
  <c r="T10" i="12"/>
  <c r="AH10" i="41"/>
  <c r="W8" i="12"/>
  <c r="AK8" i="12"/>
  <c r="AK8" i="41"/>
  <c r="W8" i="41"/>
  <c r="V229" i="55"/>
  <c r="V293" i="55"/>
  <c r="V357" i="55"/>
  <c r="V421" i="55"/>
  <c r="V66" i="28"/>
  <c r="V130" i="28"/>
  <c r="V194" i="28"/>
  <c r="V242" i="28"/>
  <c r="V306" i="28"/>
  <c r="V370" i="28"/>
  <c r="V434" i="28"/>
  <c r="V498" i="28"/>
  <c r="V562" i="28"/>
  <c r="V433" i="28"/>
  <c r="V497" i="28"/>
  <c r="V561" i="28"/>
  <c r="V65" i="26"/>
  <c r="V129" i="26"/>
  <c r="V193" i="26"/>
  <c r="V593" i="26"/>
  <c r="AG15" i="12"/>
  <c r="R18" i="12"/>
  <c r="AF18" i="12"/>
  <c r="AF18" i="41"/>
  <c r="V281" i="24"/>
  <c r="V345" i="24"/>
  <c r="V409" i="24"/>
  <c r="V473" i="24"/>
  <c r="V537" i="24"/>
  <c r="V601" i="24"/>
  <c r="V506" i="34"/>
  <c r="V570" i="34"/>
  <c r="V432" i="34"/>
  <c r="V36" i="33"/>
  <c r="V37" i="33"/>
  <c r="V101" i="33"/>
  <c r="V165" i="33"/>
  <c r="V245" i="33"/>
  <c r="V309" i="33"/>
  <c r="V373" i="33"/>
  <c r="V437" i="33"/>
  <c r="V501" i="33"/>
  <c r="V70" i="33"/>
  <c r="V134" i="33"/>
  <c r="V198" i="33"/>
  <c r="V262" i="33"/>
  <c r="V326" i="33"/>
  <c r="V438" i="33"/>
  <c r="V10" i="30"/>
  <c r="V74" i="30"/>
  <c r="V138" i="30"/>
  <c r="V202" i="30"/>
  <c r="V266" i="30"/>
  <c r="V330" i="30"/>
  <c r="V394" i="30"/>
  <c r="V458" i="30"/>
  <c r="V251" i="30"/>
  <c r="V315" i="30"/>
  <c r="V379" i="30"/>
  <c r="V443" i="30"/>
  <c r="V507" i="30"/>
  <c r="V571" i="30"/>
  <c r="V25" i="55"/>
  <c r="V89" i="55"/>
  <c r="V153" i="55"/>
  <c r="V44" i="28"/>
  <c r="V108" i="28"/>
  <c r="V172" i="28"/>
  <c r="V230" i="55"/>
  <c r="V294" i="55"/>
  <c r="V358" i="55"/>
  <c r="V422" i="55"/>
  <c r="V54" i="28"/>
  <c r="V118" i="28"/>
  <c r="V182" i="28"/>
  <c r="V230" i="28"/>
  <c r="V294" i="28"/>
  <c r="V358" i="28"/>
  <c r="V422" i="28"/>
  <c r="V486" i="28"/>
  <c r="V550" i="28"/>
  <c r="V231" i="28"/>
  <c r="V295" i="28"/>
  <c r="V359" i="28"/>
  <c r="V423" i="28"/>
  <c r="V487" i="28"/>
  <c r="V551" i="28"/>
  <c r="V53" i="26"/>
  <c r="V117" i="26"/>
  <c r="V181" i="26"/>
  <c r="V70" i="26"/>
  <c r="V134" i="26"/>
  <c r="V198" i="26"/>
  <c r="V262" i="26"/>
  <c r="V326" i="26"/>
  <c r="S19" i="12"/>
  <c r="AG19" i="12"/>
  <c r="S19" i="41"/>
  <c r="AG19" i="41"/>
  <c r="V224" i="26"/>
  <c r="V288" i="26"/>
  <c r="V352" i="26"/>
  <c r="AE37" i="41"/>
  <c r="V68" i="24"/>
  <c r="V132" i="24"/>
  <c r="V196" i="24"/>
  <c r="V260" i="24"/>
  <c r="V324" i="24"/>
  <c r="V388" i="24"/>
  <c r="V452" i="24"/>
  <c r="V516" i="24"/>
  <c r="V580" i="24"/>
  <c r="V269" i="24"/>
  <c r="V333" i="24"/>
  <c r="V397" i="24"/>
  <c r="V461" i="24"/>
  <c r="V525" i="24"/>
  <c r="V589" i="24"/>
  <c r="V310" i="34"/>
  <c r="V256" i="34"/>
  <c r="V560" i="34"/>
  <c r="V24" i="33"/>
  <c r="V25" i="33"/>
  <c r="V89" i="33"/>
  <c r="V153" i="33"/>
  <c r="V217" i="33"/>
  <c r="V281" i="33"/>
  <c r="V345" i="33"/>
  <c r="V409" i="33"/>
  <c r="V473" i="33"/>
  <c r="V537" i="33"/>
  <c r="V390" i="33"/>
  <c r="V549" i="33"/>
  <c r="V550" i="33"/>
  <c r="V62" i="30"/>
  <c r="V126" i="30"/>
  <c r="V190" i="30"/>
  <c r="V254" i="30"/>
  <c r="V318" i="30"/>
  <c r="V382" i="30"/>
  <c r="V446" i="30"/>
  <c r="V239" i="30"/>
  <c r="V303" i="30"/>
  <c r="V367" i="30"/>
  <c r="V431" i="30"/>
  <c r="V495" i="30"/>
  <c r="V224" i="30"/>
  <c r="V288" i="30"/>
  <c r="V352" i="30"/>
  <c r="V416" i="30"/>
  <c r="V55" i="28"/>
  <c r="V119" i="28"/>
  <c r="V205" i="55"/>
  <c r="V269" i="55"/>
  <c r="V333" i="55"/>
  <c r="V397" i="55"/>
  <c r="V461" i="55"/>
  <c r="V32" i="28"/>
  <c r="V96" i="28"/>
  <c r="V160" i="28"/>
  <c r="V26" i="55"/>
  <c r="V90" i="55"/>
  <c r="V154" i="55"/>
  <c r="V67" i="55"/>
  <c r="V131" i="55"/>
  <c r="V219" i="28"/>
  <c r="V283" i="28"/>
  <c r="V347" i="28"/>
  <c r="V411" i="28"/>
  <c r="V475" i="28"/>
  <c r="V539" i="28"/>
  <c r="V603" i="28"/>
  <c r="V220" i="28"/>
  <c r="V284" i="28"/>
  <c r="V348" i="28"/>
  <c r="V412" i="28"/>
  <c r="V476" i="28"/>
  <c r="V540" i="28"/>
  <c r="V604" i="28"/>
  <c r="V217" i="28"/>
  <c r="V281" i="28"/>
  <c r="V473" i="28"/>
  <c r="V537" i="28"/>
  <c r="V601" i="28"/>
  <c r="V105" i="26"/>
  <c r="V169" i="26"/>
  <c r="V233" i="26"/>
  <c r="V569" i="26"/>
  <c r="V74" i="26"/>
  <c r="V138" i="26"/>
  <c r="V186" i="26"/>
  <c r="AG10" i="12"/>
  <c r="AH8" i="41"/>
  <c r="AH8" i="12"/>
  <c r="T8" i="12"/>
  <c r="V75" i="26"/>
  <c r="V139" i="26"/>
  <c r="V203" i="26"/>
  <c r="V267" i="26"/>
  <c r="V331" i="26"/>
  <c r="V596" i="26"/>
  <c r="V72" i="24"/>
  <c r="V136" i="24"/>
  <c r="V200" i="24"/>
  <c r="V264" i="24"/>
  <c r="V328" i="24"/>
  <c r="V392" i="24"/>
  <c r="V456" i="24"/>
  <c r="V520" i="24"/>
  <c r="V584" i="24"/>
  <c r="V257" i="24"/>
  <c r="V321" i="24"/>
  <c r="V385" i="24"/>
  <c r="V449" i="24"/>
  <c r="V513" i="24"/>
  <c r="V577" i="24"/>
  <c r="V16" i="34"/>
  <c r="V80" i="34"/>
  <c r="V144" i="34"/>
  <c r="V400" i="34"/>
  <c r="V498" i="34"/>
  <c r="V562" i="34"/>
  <c r="V592" i="34"/>
  <c r="V28" i="33"/>
  <c r="V29" i="33"/>
  <c r="V93" i="33"/>
  <c r="V157" i="33"/>
  <c r="V237" i="33"/>
  <c r="V301" i="33"/>
  <c r="V365" i="33"/>
  <c r="V429" i="33"/>
  <c r="V493" i="33"/>
  <c r="V62" i="33"/>
  <c r="V126" i="33"/>
  <c r="V190" i="33"/>
  <c r="V254" i="33"/>
  <c r="V318" i="33"/>
  <c r="V406" i="33"/>
  <c r="V601" i="33"/>
  <c r="V66" i="30"/>
  <c r="V130" i="30"/>
  <c r="V194" i="30"/>
  <c r="V258" i="30"/>
  <c r="V322" i="30"/>
  <c r="V386" i="30"/>
  <c r="V450" i="30"/>
  <c r="V243" i="30"/>
  <c r="V307" i="30"/>
  <c r="V371" i="30"/>
  <c r="V435" i="30"/>
  <c r="V499" i="30"/>
  <c r="V563" i="30"/>
  <c r="V20" i="55"/>
  <c r="V84" i="55"/>
  <c r="V148" i="55"/>
  <c r="V59" i="28"/>
  <c r="V123" i="28"/>
  <c r="V30" i="55"/>
  <c r="V94" i="55"/>
  <c r="V158" i="55"/>
  <c r="V222" i="55"/>
  <c r="V286" i="55"/>
  <c r="V350" i="55"/>
  <c r="V414" i="55"/>
  <c r="V224" i="28"/>
  <c r="V288" i="28"/>
  <c r="V352" i="28"/>
  <c r="V416" i="28"/>
  <c r="V480" i="28"/>
  <c r="V544" i="28"/>
  <c r="V11" i="12"/>
  <c r="AJ11" i="41"/>
  <c r="AJ11" i="12"/>
  <c r="T19" i="12"/>
  <c r="AH19" i="41"/>
  <c r="AH19" i="12"/>
  <c r="V109" i="26"/>
  <c r="V173" i="26"/>
  <c r="V573" i="26"/>
  <c r="AH9" i="41"/>
  <c r="AH9" i="12"/>
  <c r="T9" i="12"/>
  <c r="AG31" i="41"/>
  <c r="AE12" i="41"/>
  <c r="Q12" i="41"/>
  <c r="AE12" i="12"/>
  <c r="Q12" i="12"/>
  <c r="AE33" i="41"/>
  <c r="Q33" i="12"/>
  <c r="AE33" i="12"/>
  <c r="Q33" i="41"/>
  <c r="V261" i="24"/>
  <c r="V325" i="24"/>
  <c r="V389" i="24"/>
  <c r="V453" i="24"/>
  <c r="V517" i="24"/>
  <c r="V581" i="24"/>
  <c r="V70" i="24"/>
  <c r="V134" i="24"/>
  <c r="V198" i="24"/>
  <c r="V136" i="32"/>
  <c r="V200" i="32"/>
  <c r="V264" i="32"/>
  <c r="V25" i="32"/>
  <c r="V89" i="32"/>
  <c r="V153" i="32"/>
  <c r="V217" i="32"/>
  <c r="V281" i="32"/>
  <c r="V50" i="32"/>
  <c r="V114" i="32"/>
  <c r="V178" i="32"/>
  <c r="V242" i="32"/>
  <c r="V19" i="32"/>
  <c r="V83" i="32"/>
  <c r="V147" i="32"/>
  <c r="V211" i="32"/>
  <c r="V275" i="32"/>
  <c r="V339" i="32"/>
  <c r="V403" i="32"/>
  <c r="V467" i="32"/>
  <c r="V531" i="32"/>
  <c r="V595" i="32"/>
  <c r="V352" i="32"/>
  <c r="V416" i="32"/>
  <c r="V480" i="32"/>
  <c r="V544" i="32"/>
  <c r="V298" i="32"/>
  <c r="V365" i="32"/>
  <c r="V429" i="32"/>
  <c r="V493" i="32"/>
  <c r="V557" i="32"/>
  <c r="V314" i="32"/>
  <c r="V378" i="32"/>
  <c r="V442" i="32"/>
  <c r="V506" i="32"/>
  <c r="V570" i="32"/>
  <c r="V34" i="31"/>
  <c r="V98" i="31"/>
  <c r="V162" i="31"/>
  <c r="V226" i="31"/>
  <c r="V290" i="31"/>
  <c r="V354" i="31"/>
  <c r="V418" i="31"/>
  <c r="V482" i="31"/>
  <c r="V546" i="31"/>
  <c r="V11" i="31"/>
  <c r="V75" i="31"/>
  <c r="V139" i="31"/>
  <c r="V203" i="31"/>
  <c r="V267" i="31"/>
  <c r="V331" i="31"/>
  <c r="V395" i="31"/>
  <c r="V459" i="31"/>
  <c r="V523" i="31"/>
  <c r="V587" i="31"/>
  <c r="V52" i="31"/>
  <c r="V116" i="31"/>
  <c r="V180" i="31"/>
  <c r="V244" i="31"/>
  <c r="V308" i="31"/>
  <c r="V372" i="31"/>
  <c r="V436" i="31"/>
  <c r="V500" i="31"/>
  <c r="V564" i="31"/>
  <c r="V29" i="31"/>
  <c r="V93" i="31"/>
  <c r="V157" i="31"/>
  <c r="V221" i="31"/>
  <c r="V285" i="31"/>
  <c r="V349" i="31"/>
  <c r="V413" i="31"/>
  <c r="V477" i="31"/>
  <c r="V541" i="31"/>
  <c r="V605" i="31"/>
  <c r="V69" i="30"/>
  <c r="V133" i="30"/>
  <c r="V197" i="30"/>
  <c r="V261" i="30"/>
  <c r="V325" i="30"/>
  <c r="V389" i="30"/>
  <c r="V453" i="30"/>
  <c r="V517" i="30"/>
  <c r="V581" i="30"/>
  <c r="V6" i="30"/>
  <c r="V70" i="30"/>
  <c r="V134" i="30"/>
  <c r="V198" i="30"/>
  <c r="V262" i="30"/>
  <c r="V326" i="30"/>
  <c r="V390" i="30"/>
  <c r="V454" i="30"/>
  <c r="V502" i="30"/>
  <c r="V566" i="30"/>
  <c r="V39" i="30"/>
  <c r="V103" i="30"/>
  <c r="V167" i="30"/>
  <c r="V247" i="30"/>
  <c r="V311" i="30"/>
  <c r="V375" i="30"/>
  <c r="V439" i="30"/>
  <c r="V503" i="30"/>
  <c r="V551" i="30"/>
  <c r="V24" i="30"/>
  <c r="V88" i="30"/>
  <c r="V152" i="30"/>
  <c r="V232" i="30"/>
  <c r="V296" i="30"/>
  <c r="V360" i="30"/>
  <c r="V424" i="30"/>
  <c r="V488" i="30"/>
  <c r="V536" i="30"/>
  <c r="V24" i="55"/>
  <c r="V72" i="55"/>
  <c r="V88" i="55"/>
  <c r="V136" i="55"/>
  <c r="V152" i="55"/>
  <c r="V200" i="55"/>
  <c r="V264" i="55"/>
  <c r="V328" i="55"/>
  <c r="V392" i="55"/>
  <c r="V456" i="55"/>
  <c r="V520" i="55"/>
  <c r="V584" i="55"/>
  <c r="V47" i="28"/>
  <c r="V111" i="28"/>
  <c r="V69" i="55"/>
  <c r="V133" i="55"/>
  <c r="V213" i="55"/>
  <c r="V277" i="55"/>
  <c r="V341" i="55"/>
  <c r="V405" i="55"/>
  <c r="V501" i="55"/>
  <c r="V565" i="55"/>
  <c r="V24" i="28"/>
  <c r="V88" i="28"/>
  <c r="V152" i="28"/>
  <c r="V50" i="55"/>
  <c r="V114" i="55"/>
  <c r="V178" i="55"/>
  <c r="V210" i="55"/>
  <c r="V226" i="55"/>
  <c r="V242" i="55"/>
  <c r="V274" i="55"/>
  <c r="V290" i="55"/>
  <c r="V306" i="55"/>
  <c r="V338" i="55"/>
  <c r="V354" i="55"/>
  <c r="V370" i="55"/>
  <c r="V402" i="55"/>
  <c r="V418" i="55"/>
  <c r="V434" i="55"/>
  <c r="V466" i="55"/>
  <c r="V482" i="55"/>
  <c r="V530" i="55"/>
  <c r="V546" i="55"/>
  <c r="V594" i="55"/>
  <c r="V61" i="28"/>
  <c r="V141" i="28"/>
  <c r="V11" i="55"/>
  <c r="V59" i="55"/>
  <c r="V75" i="55"/>
  <c r="V123" i="55"/>
  <c r="V139" i="55"/>
  <c r="V187" i="55"/>
  <c r="V203" i="55"/>
  <c r="V251" i="55"/>
  <c r="V267" i="55"/>
  <c r="V315" i="55"/>
  <c r="V331" i="55"/>
  <c r="V379" i="55"/>
  <c r="V395" i="55"/>
  <c r="V443" i="55"/>
  <c r="V459" i="55"/>
  <c r="V507" i="55"/>
  <c r="V571" i="55"/>
  <c r="V50" i="28"/>
  <c r="V114" i="28"/>
  <c r="V178" i="28"/>
  <c r="V226" i="28"/>
  <c r="V290" i="28"/>
  <c r="V354" i="28"/>
  <c r="V418" i="28"/>
  <c r="V482" i="28"/>
  <c r="V546" i="28"/>
  <c r="V61" i="27"/>
  <c r="V125" i="27"/>
  <c r="V189" i="27"/>
  <c r="V253" i="27"/>
  <c r="V317" i="27"/>
  <c r="V381" i="27"/>
  <c r="V445" i="27"/>
  <c r="V509" i="27"/>
  <c r="V573" i="27"/>
  <c r="V211" i="28"/>
  <c r="V275" i="28"/>
  <c r="V339" i="28"/>
  <c r="V403" i="28"/>
  <c r="V467" i="28"/>
  <c r="V531" i="28"/>
  <c r="V595" i="28"/>
  <c r="V58" i="27"/>
  <c r="V122" i="27"/>
  <c r="V186" i="27"/>
  <c r="V250" i="27"/>
  <c r="V314" i="27"/>
  <c r="V378" i="27"/>
  <c r="V442" i="27"/>
  <c r="V506" i="27"/>
  <c r="V570" i="27"/>
  <c r="V212" i="28"/>
  <c r="V276" i="28"/>
  <c r="V340" i="28"/>
  <c r="V404" i="28"/>
  <c r="V468" i="28"/>
  <c r="V532" i="28"/>
  <c r="V596" i="28"/>
  <c r="V55" i="27"/>
  <c r="V119" i="27"/>
  <c r="V183" i="27"/>
  <c r="V247" i="27"/>
  <c r="V311" i="27"/>
  <c r="V375" i="27"/>
  <c r="V439" i="27"/>
  <c r="V503" i="27"/>
  <c r="V567" i="27"/>
  <c r="V209" i="28"/>
  <c r="V273" i="28"/>
  <c r="V337" i="28"/>
  <c r="V401" i="28"/>
  <c r="V465" i="28"/>
  <c r="V481" i="28"/>
  <c r="V545" i="28"/>
  <c r="V56" i="27"/>
  <c r="V120" i="27"/>
  <c r="V184" i="27"/>
  <c r="V248" i="27"/>
  <c r="V312" i="27"/>
  <c r="V376" i="27"/>
  <c r="V440" i="27"/>
  <c r="V504" i="27"/>
  <c r="V568" i="27"/>
  <c r="V49" i="26"/>
  <c r="V113" i="26"/>
  <c r="V177" i="26"/>
  <c r="V225" i="26"/>
  <c r="V257" i="26"/>
  <c r="V321" i="26"/>
  <c r="V385" i="26"/>
  <c r="V449" i="26"/>
  <c r="V513" i="26"/>
  <c r="V577" i="26"/>
  <c r="AG8" i="41"/>
  <c r="S8" i="12"/>
  <c r="V75" i="54"/>
  <c r="V139" i="54"/>
  <c r="V203" i="54"/>
  <c r="V267" i="54"/>
  <c r="V331" i="54"/>
  <c r="V395" i="54"/>
  <c r="V459" i="54"/>
  <c r="V523" i="54"/>
  <c r="V587" i="54"/>
  <c r="V50" i="26"/>
  <c r="V114" i="26"/>
  <c r="V386" i="26"/>
  <c r="V450" i="26"/>
  <c r="V514" i="26"/>
  <c r="V562" i="26"/>
  <c r="V92" i="54"/>
  <c r="V156" i="54"/>
  <c r="V220" i="54"/>
  <c r="V284" i="54"/>
  <c r="V348" i="54"/>
  <c r="V412" i="54"/>
  <c r="V476" i="54"/>
  <c r="V540" i="54"/>
  <c r="V604" i="54"/>
  <c r="V67" i="26"/>
  <c r="V131" i="26"/>
  <c r="V195" i="26"/>
  <c r="V259" i="26"/>
  <c r="V323" i="26"/>
  <c r="V387" i="26"/>
  <c r="V451" i="26"/>
  <c r="V515" i="26"/>
  <c r="V579" i="26"/>
  <c r="V105" i="54"/>
  <c r="V169" i="54"/>
  <c r="V233" i="54"/>
  <c r="V297" i="54"/>
  <c r="V361" i="54"/>
  <c r="V425" i="54"/>
  <c r="V489" i="54"/>
  <c r="V553" i="54"/>
  <c r="V76" i="26"/>
  <c r="V140" i="26"/>
  <c r="V204" i="26"/>
  <c r="V268" i="26"/>
  <c r="V332" i="26"/>
  <c r="V412" i="26"/>
  <c r="V476" i="26"/>
  <c r="V540" i="26"/>
  <c r="V588" i="26"/>
  <c r="V50" i="54"/>
  <c r="V114" i="54"/>
  <c r="V178" i="54"/>
  <c r="V242" i="54"/>
  <c r="V306" i="54"/>
  <c r="V370" i="54"/>
  <c r="V434" i="54"/>
  <c r="V498" i="54"/>
  <c r="V562" i="54"/>
  <c r="V87" i="24"/>
  <c r="V151" i="24"/>
  <c r="V215" i="24"/>
  <c r="V279" i="24"/>
  <c r="V343" i="24"/>
  <c r="V407" i="24"/>
  <c r="V471" i="24"/>
  <c r="V535" i="24"/>
  <c r="V599" i="24"/>
  <c r="AE18" i="41"/>
  <c r="Q18" i="12"/>
  <c r="Q18" i="41"/>
  <c r="AE18" i="12"/>
  <c r="V80" i="24"/>
  <c r="V144" i="24"/>
  <c r="V208" i="24"/>
  <c r="V272" i="24"/>
  <c r="V336" i="24"/>
  <c r="V400" i="24"/>
  <c r="V464" i="24"/>
  <c r="V528" i="24"/>
  <c r="V592" i="24"/>
  <c r="AF8" i="12"/>
  <c r="R8" i="12"/>
  <c r="AF8" i="41"/>
  <c r="V89" i="24"/>
  <c r="V153" i="24"/>
  <c r="V217" i="24"/>
  <c r="V265" i="24"/>
  <c r="V329" i="24"/>
  <c r="V393" i="24"/>
  <c r="V457" i="24"/>
  <c r="V521" i="24"/>
  <c r="V585" i="24"/>
  <c r="V58" i="24"/>
  <c r="V122" i="24"/>
  <c r="V186" i="24"/>
  <c r="V250" i="24"/>
  <c r="V314" i="24"/>
  <c r="V378" i="24"/>
  <c r="V442" i="24"/>
  <c r="V506" i="24"/>
  <c r="V570" i="24"/>
  <c r="V58" i="34"/>
  <c r="V122" i="34"/>
  <c r="V186" i="34"/>
  <c r="V15" i="34"/>
  <c r="V79" i="34"/>
  <c r="V143" i="34"/>
  <c r="V207" i="34"/>
  <c r="V271" i="34"/>
  <c r="V335" i="34"/>
  <c r="V56" i="34"/>
  <c r="V120" i="34"/>
  <c r="V184" i="34"/>
  <c r="V13" i="34"/>
  <c r="V77" i="34"/>
  <c r="V141" i="34"/>
  <c r="V205" i="34"/>
  <c r="V269" i="34"/>
  <c r="V333" i="34"/>
  <c r="V338" i="34"/>
  <c r="V407" i="34"/>
  <c r="V471" i="34"/>
  <c r="V276" i="34"/>
  <c r="V376" i="34"/>
  <c r="V270" i="34"/>
  <c r="V373" i="34"/>
  <c r="V437" i="34"/>
  <c r="V501" i="34"/>
  <c r="V344" i="34"/>
  <c r="V410" i="34"/>
  <c r="V474" i="34"/>
  <c r="V490" i="34"/>
  <c r="V554" i="34"/>
  <c r="V567" i="34"/>
  <c r="V452" i="34"/>
  <c r="V580" i="34"/>
  <c r="V35" i="33"/>
  <c r="V99" i="33"/>
  <c r="V163" i="33"/>
  <c r="V227" i="33"/>
  <c r="V291" i="33"/>
  <c r="V355" i="33"/>
  <c r="V419" i="33"/>
  <c r="V483" i="33"/>
  <c r="V539" i="34"/>
  <c r="V20" i="33"/>
  <c r="V68" i="33"/>
  <c r="V132" i="33"/>
  <c r="V196" i="33"/>
  <c r="V260" i="33"/>
  <c r="V324" i="33"/>
  <c r="V388" i="33"/>
  <c r="V452" i="33"/>
  <c r="V571" i="34"/>
  <c r="V21" i="33"/>
  <c r="V85" i="33"/>
  <c r="V149" i="33"/>
  <c r="V229" i="33"/>
  <c r="V293" i="33"/>
  <c r="V357" i="33"/>
  <c r="V421" i="33"/>
  <c r="V485" i="33"/>
  <c r="V54" i="33"/>
  <c r="V118" i="33"/>
  <c r="V182" i="33"/>
  <c r="V246" i="33"/>
  <c r="V310" i="33"/>
  <c r="V374" i="33"/>
  <c r="V540" i="33"/>
  <c r="V378" i="33"/>
  <c r="V560" i="33"/>
  <c r="V510" i="33"/>
  <c r="V593" i="33"/>
  <c r="V514" i="33"/>
  <c r="V594" i="33"/>
  <c r="V60" i="32"/>
  <c r="V124" i="32"/>
  <c r="V188" i="32"/>
  <c r="V252" i="32"/>
  <c r="V13" i="32"/>
  <c r="V77" i="32"/>
  <c r="V141" i="32"/>
  <c r="V205" i="32"/>
  <c r="V269" i="32"/>
  <c r="V38" i="32"/>
  <c r="V102" i="32"/>
  <c r="V166" i="32"/>
  <c r="V230" i="32"/>
  <c r="V7" i="32"/>
  <c r="V71" i="32"/>
  <c r="V135" i="32"/>
  <c r="V199" i="32"/>
  <c r="V263" i="32"/>
  <c r="V327" i="32"/>
  <c r="V391" i="32"/>
  <c r="V455" i="32"/>
  <c r="V519" i="32"/>
  <c r="V583" i="32"/>
  <c r="V340" i="32"/>
  <c r="V404" i="32"/>
  <c r="V468" i="32"/>
  <c r="V532" i="32"/>
  <c r="V596" i="32"/>
  <c r="V353" i="32"/>
  <c r="V417" i="32"/>
  <c r="V545" i="32"/>
  <c r="V301" i="32"/>
  <c r="V366" i="32"/>
  <c r="V430" i="32"/>
  <c r="V494" i="32"/>
  <c r="V558" i="32"/>
  <c r="V22" i="31"/>
  <c r="V86" i="31"/>
  <c r="V150" i="31"/>
  <c r="V214" i="31"/>
  <c r="V278" i="31"/>
  <c r="V342" i="31"/>
  <c r="V406" i="31"/>
  <c r="V470" i="31"/>
  <c r="V534" i="31"/>
  <c r="V598" i="31"/>
  <c r="V63" i="31"/>
  <c r="V127" i="31"/>
  <c r="V191" i="31"/>
  <c r="V255" i="31"/>
  <c r="V319" i="31"/>
  <c r="V383" i="31"/>
  <c r="V447" i="31"/>
  <c r="V511" i="31"/>
  <c r="V575" i="31"/>
  <c r="V40" i="31"/>
  <c r="V104" i="31"/>
  <c r="V168" i="31"/>
  <c r="V232" i="31"/>
  <c r="V296" i="31"/>
  <c r="V360" i="31"/>
  <c r="V424" i="31"/>
  <c r="V488" i="31"/>
  <c r="V552" i="31"/>
  <c r="V17" i="31"/>
  <c r="V81" i="31"/>
  <c r="V145" i="31"/>
  <c r="V209" i="31"/>
  <c r="V273" i="31"/>
  <c r="V337" i="31"/>
  <c r="V401" i="31"/>
  <c r="V465" i="31"/>
  <c r="V529" i="31"/>
  <c r="V593" i="31"/>
  <c r="V57" i="30"/>
  <c r="V121" i="30"/>
  <c r="V185" i="30"/>
  <c r="V249" i="30"/>
  <c r="V313" i="30"/>
  <c r="V377" i="30"/>
  <c r="V441" i="30"/>
  <c r="V505" i="30"/>
  <c r="V569" i="30"/>
  <c r="V58" i="30"/>
  <c r="V122" i="30"/>
  <c r="V186" i="30"/>
  <c r="V250" i="30"/>
  <c r="V314" i="30"/>
  <c r="V378" i="30"/>
  <c r="V442" i="30"/>
  <c r="V490" i="30"/>
  <c r="V554" i="30"/>
  <c r="V27" i="30"/>
  <c r="V91" i="30"/>
  <c r="V155" i="30"/>
  <c r="V235" i="30"/>
  <c r="V299" i="30"/>
  <c r="V363" i="30"/>
  <c r="V427" i="30"/>
  <c r="V491" i="30"/>
  <c r="V555" i="30"/>
  <c r="V12" i="30"/>
  <c r="V76" i="30"/>
  <c r="V140" i="30"/>
  <c r="V204" i="30"/>
  <c r="V268" i="30"/>
  <c r="V332" i="30"/>
  <c r="V396" i="30"/>
  <c r="V460" i="30"/>
  <c r="V524" i="30"/>
  <c r="V588" i="30"/>
  <c r="V60" i="55"/>
  <c r="V124" i="55"/>
  <c r="V188" i="55"/>
  <c r="V252" i="55"/>
  <c r="V316" i="55"/>
  <c r="V380" i="55"/>
  <c r="V444" i="55"/>
  <c r="V508" i="55"/>
  <c r="V572" i="55"/>
  <c r="V35" i="28"/>
  <c r="V99" i="28"/>
  <c r="V9" i="55"/>
  <c r="V73" i="55"/>
  <c r="V137" i="55"/>
  <c r="V201" i="55"/>
  <c r="V265" i="55"/>
  <c r="V329" i="55"/>
  <c r="V393" i="55"/>
  <c r="V457" i="55"/>
  <c r="V489" i="55"/>
  <c r="V553" i="55"/>
  <c r="V28" i="28"/>
  <c r="V92" i="28"/>
  <c r="V156" i="28"/>
  <c r="V38" i="55"/>
  <c r="V102" i="55"/>
  <c r="V166" i="55"/>
  <c r="V49" i="28"/>
  <c r="V113" i="28"/>
  <c r="V177" i="28"/>
  <c r="V47" i="55"/>
  <c r="V111" i="55"/>
  <c r="V175" i="55"/>
  <c r="V191" i="55"/>
  <c r="V239" i="55"/>
  <c r="V255" i="55"/>
  <c r="V303" i="55"/>
  <c r="V319" i="55"/>
  <c r="V367" i="55"/>
  <c r="V383" i="55"/>
  <c r="V431" i="55"/>
  <c r="V447" i="55"/>
  <c r="V495" i="55"/>
  <c r="V511" i="55"/>
  <c r="V559" i="55"/>
  <c r="V575" i="55"/>
  <c r="V38" i="28"/>
  <c r="V102" i="28"/>
  <c r="V166" i="28"/>
  <c r="V191" i="28"/>
  <c r="V214" i="28"/>
  <c r="V278" i="28"/>
  <c r="V342" i="28"/>
  <c r="V406" i="28"/>
  <c r="V470" i="28"/>
  <c r="V534" i="28"/>
  <c r="V598" i="28"/>
  <c r="V49" i="27"/>
  <c r="V113" i="27"/>
  <c r="V177" i="27"/>
  <c r="V241" i="27"/>
  <c r="V305" i="27"/>
  <c r="V369" i="27"/>
  <c r="V433" i="27"/>
  <c r="V497" i="27"/>
  <c r="V561" i="27"/>
  <c r="V195" i="28"/>
  <c r="V215" i="28"/>
  <c r="V279" i="28"/>
  <c r="V343" i="28"/>
  <c r="V407" i="28"/>
  <c r="V471" i="28"/>
  <c r="V535" i="28"/>
  <c r="V599" i="28"/>
  <c r="V46" i="27"/>
  <c r="V110" i="27"/>
  <c r="V174" i="27"/>
  <c r="V238" i="27"/>
  <c r="V302" i="27"/>
  <c r="V366" i="27"/>
  <c r="V430" i="27"/>
  <c r="V494" i="27"/>
  <c r="V558" i="27"/>
  <c r="V264" i="28"/>
  <c r="V328" i="28"/>
  <c r="V392" i="28"/>
  <c r="V456" i="28"/>
  <c r="V520" i="28"/>
  <c r="V584" i="28"/>
  <c r="V43" i="27"/>
  <c r="V107" i="27"/>
  <c r="V171" i="27"/>
  <c r="V235" i="27"/>
  <c r="V299" i="27"/>
  <c r="V427" i="27"/>
  <c r="V491" i="27"/>
  <c r="V555" i="27"/>
  <c r="V229" i="28"/>
  <c r="V293" i="28"/>
  <c r="V357" i="28"/>
  <c r="V421" i="28"/>
  <c r="V453" i="28"/>
  <c r="V517" i="28"/>
  <c r="V581" i="28"/>
  <c r="V44" i="27"/>
  <c r="V108" i="27"/>
  <c r="V172" i="27"/>
  <c r="V236" i="27"/>
  <c r="V300" i="27"/>
  <c r="V428" i="27"/>
  <c r="V492" i="27"/>
  <c r="V556" i="27"/>
  <c r="V101" i="26"/>
  <c r="V165" i="26"/>
  <c r="V213" i="26"/>
  <c r="V293" i="26"/>
  <c r="V357" i="26"/>
  <c r="V421" i="26"/>
  <c r="V485" i="26"/>
  <c r="V565" i="26"/>
  <c r="V63" i="54"/>
  <c r="V127" i="54"/>
  <c r="V191" i="54"/>
  <c r="V255" i="54"/>
  <c r="V319" i="54"/>
  <c r="V383" i="54"/>
  <c r="V447" i="54"/>
  <c r="V511" i="54"/>
  <c r="V575" i="54"/>
  <c r="V54" i="26"/>
  <c r="V118" i="26"/>
  <c r="V390" i="26"/>
  <c r="V454" i="26"/>
  <c r="V518" i="26"/>
  <c r="V566" i="26"/>
  <c r="V582" i="26"/>
  <c r="V80" i="54"/>
  <c r="V144" i="54"/>
  <c r="V208" i="54"/>
  <c r="V272" i="54"/>
  <c r="V336" i="54"/>
  <c r="V400" i="54"/>
  <c r="V464" i="54"/>
  <c r="V528" i="54"/>
  <c r="V592" i="54"/>
  <c r="V55" i="26"/>
  <c r="V119" i="26"/>
  <c r="V391" i="26"/>
  <c r="V455" i="26"/>
  <c r="V519" i="26"/>
  <c r="V567" i="26"/>
  <c r="V93" i="54"/>
  <c r="V157" i="54"/>
  <c r="V221" i="54"/>
  <c r="V285" i="54"/>
  <c r="V349" i="54"/>
  <c r="V413" i="54"/>
  <c r="V477" i="54"/>
  <c r="V541" i="54"/>
  <c r="V605" i="54"/>
  <c r="V64" i="26"/>
  <c r="V128" i="26"/>
  <c r="V192" i="26"/>
  <c r="V208" i="26"/>
  <c r="V272" i="26"/>
  <c r="V336" i="26"/>
  <c r="V416" i="26"/>
  <c r="V480" i="26"/>
  <c r="V544" i="26"/>
  <c r="V592" i="26"/>
  <c r="V102" i="54"/>
  <c r="V166" i="54"/>
  <c r="V230" i="54"/>
  <c r="V294" i="54"/>
  <c r="V358" i="54"/>
  <c r="V422" i="54"/>
  <c r="V486" i="54"/>
  <c r="V550" i="54"/>
  <c r="V75" i="24"/>
  <c r="V139" i="24"/>
  <c r="V203" i="24"/>
  <c r="V267" i="24"/>
  <c r="V331" i="24"/>
  <c r="V395" i="24"/>
  <c r="V459" i="24"/>
  <c r="V523" i="24"/>
  <c r="V587" i="24"/>
  <c r="AE10" i="41"/>
  <c r="Q10" i="41"/>
  <c r="AE10" i="12"/>
  <c r="Q10" i="12"/>
  <c r="V52" i="24"/>
  <c r="V116" i="24"/>
  <c r="V180" i="24"/>
  <c r="V244" i="24"/>
  <c r="V308" i="24"/>
  <c r="V372" i="24"/>
  <c r="V436" i="24"/>
  <c r="V500" i="24"/>
  <c r="V564" i="24"/>
  <c r="V77" i="24"/>
  <c r="V141" i="24"/>
  <c r="V205" i="24"/>
  <c r="V253" i="24"/>
  <c r="V317" i="24"/>
  <c r="V381" i="24"/>
  <c r="V445" i="24"/>
  <c r="V509" i="24"/>
  <c r="V573" i="24"/>
  <c r="V62" i="24"/>
  <c r="V126" i="24"/>
  <c r="V190" i="24"/>
  <c r="V254" i="24"/>
  <c r="V318" i="24"/>
  <c r="V382" i="24"/>
  <c r="V446" i="24"/>
  <c r="V510" i="24"/>
  <c r="V574" i="24"/>
  <c r="V46" i="34"/>
  <c r="V110" i="34"/>
  <c r="V174" i="34"/>
  <c r="V238" i="34"/>
  <c r="V67" i="34"/>
  <c r="V83" i="34"/>
  <c r="V131" i="34"/>
  <c r="V259" i="34"/>
  <c r="V323" i="34"/>
  <c r="V44" i="34"/>
  <c r="V108" i="34"/>
  <c r="V172" i="34"/>
  <c r="V236" i="34"/>
  <c r="V65" i="34"/>
  <c r="V129" i="34"/>
  <c r="V193" i="34"/>
  <c r="V257" i="34"/>
  <c r="V321" i="34"/>
  <c r="V314" i="34"/>
  <c r="V395" i="34"/>
  <c r="V459" i="34"/>
  <c r="V252" i="34"/>
  <c r="V364" i="34"/>
  <c r="V278" i="34"/>
  <c r="V361" i="34"/>
  <c r="V425" i="34"/>
  <c r="V489" i="34"/>
  <c r="V494" i="34"/>
  <c r="V542" i="34"/>
  <c r="V558" i="34"/>
  <c r="V551" i="34"/>
  <c r="V536" i="34"/>
  <c r="V564" i="34"/>
  <c r="V23" i="33"/>
  <c r="V87" i="33"/>
  <c r="V151" i="33"/>
  <c r="V215" i="33"/>
  <c r="V279" i="33"/>
  <c r="V343" i="33"/>
  <c r="V407" i="33"/>
  <c r="V471" i="33"/>
  <c r="V535" i="33"/>
  <c r="V8" i="33"/>
  <c r="V120" i="33"/>
  <c r="V184" i="33"/>
  <c r="V248" i="33"/>
  <c r="V312" i="33"/>
  <c r="V376" i="33"/>
  <c r="V440" i="33"/>
  <c r="V504" i="33"/>
  <c r="V9" i="33"/>
  <c r="V73" i="33"/>
  <c r="V137" i="33"/>
  <c r="V201" i="33"/>
  <c r="V265" i="33"/>
  <c r="V329" i="33"/>
  <c r="V393" i="33"/>
  <c r="V457" i="33"/>
  <c r="V521" i="33"/>
  <c r="V26" i="33"/>
  <c r="V90" i="33"/>
  <c r="V154" i="33"/>
  <c r="V218" i="33"/>
  <c r="V282" i="33"/>
  <c r="V346" i="33"/>
  <c r="V516" i="33"/>
  <c r="V595" i="33"/>
  <c r="V548" i="33"/>
  <c r="V462" i="33"/>
  <c r="V597" i="33"/>
  <c r="V466" i="33"/>
  <c r="V598" i="33"/>
  <c r="V48" i="32"/>
  <c r="V112" i="32"/>
  <c r="V176" i="32"/>
  <c r="V240" i="32"/>
  <c r="V304" i="32"/>
  <c r="V65" i="32"/>
  <c r="V129" i="32"/>
  <c r="V193" i="32"/>
  <c r="V257" i="32"/>
  <c r="V26" i="32"/>
  <c r="V90" i="32"/>
  <c r="V154" i="32"/>
  <c r="V218" i="32"/>
  <c r="V282" i="32"/>
  <c r="V59" i="32"/>
  <c r="V123" i="32"/>
  <c r="V187" i="32"/>
  <c r="V251" i="32"/>
  <c r="V315" i="32"/>
  <c r="V379" i="32"/>
  <c r="V443" i="32"/>
  <c r="V507" i="32"/>
  <c r="V571" i="32"/>
  <c r="V328" i="32"/>
  <c r="V392" i="32"/>
  <c r="V456" i="32"/>
  <c r="V520" i="32"/>
  <c r="V584" i="32"/>
  <c r="V341" i="32"/>
  <c r="V405" i="32"/>
  <c r="V469" i="32"/>
  <c r="V533" i="32"/>
  <c r="V597" i="32"/>
  <c r="V354" i="32"/>
  <c r="V418" i="32"/>
  <c r="V546" i="32"/>
  <c r="V10" i="31"/>
  <c r="V74" i="31"/>
  <c r="V138" i="31"/>
  <c r="V202" i="31"/>
  <c r="V266" i="31"/>
  <c r="V330" i="31"/>
  <c r="V394" i="31"/>
  <c r="V458" i="31"/>
  <c r="V522" i="31"/>
  <c r="V586" i="31"/>
  <c r="V51" i="31"/>
  <c r="V115" i="31"/>
  <c r="V179" i="31"/>
  <c r="V243" i="31"/>
  <c r="V307" i="31"/>
  <c r="V371" i="31"/>
  <c r="V435" i="31"/>
  <c r="V499" i="31"/>
  <c r="V563" i="31"/>
  <c r="V28" i="31"/>
  <c r="V92" i="31"/>
  <c r="V156" i="31"/>
  <c r="V220" i="31"/>
  <c r="V284" i="31"/>
  <c r="V348" i="31"/>
  <c r="V412" i="31"/>
  <c r="V476" i="31"/>
  <c r="V540" i="31"/>
  <c r="V604" i="31"/>
  <c r="V69" i="31"/>
  <c r="V133" i="31"/>
  <c r="V197" i="31"/>
  <c r="V261" i="31"/>
  <c r="V325" i="31"/>
  <c r="V389" i="31"/>
  <c r="V453" i="31"/>
  <c r="V517" i="31"/>
  <c r="V581" i="31"/>
  <c r="V45" i="30"/>
  <c r="V109" i="30"/>
  <c r="V173" i="30"/>
  <c r="V237" i="30"/>
  <c r="V301" i="30"/>
  <c r="V365" i="30"/>
  <c r="V429" i="30"/>
  <c r="V493" i="30"/>
  <c r="V557" i="30"/>
  <c r="V46" i="30"/>
  <c r="V110" i="30"/>
  <c r="V174" i="30"/>
  <c r="V238" i="30"/>
  <c r="V302" i="30"/>
  <c r="V366" i="30"/>
  <c r="V430" i="30"/>
  <c r="V478" i="30"/>
  <c r="V542" i="30"/>
  <c r="V15" i="30"/>
  <c r="V79" i="30"/>
  <c r="V143" i="30"/>
  <c r="V207" i="30"/>
  <c r="V223" i="30"/>
  <c r="V287" i="30"/>
  <c r="V351" i="30"/>
  <c r="V415" i="30"/>
  <c r="V479" i="30"/>
  <c r="V527" i="30"/>
  <c r="V591" i="30"/>
  <c r="V64" i="30"/>
  <c r="V128" i="30"/>
  <c r="V192" i="30"/>
  <c r="V272" i="30"/>
  <c r="V336" i="30"/>
  <c r="V400" i="30"/>
  <c r="V512" i="30"/>
  <c r="V576" i="30"/>
  <c r="V48" i="55"/>
  <c r="V112" i="55"/>
  <c r="V176" i="55"/>
  <c r="V240" i="55"/>
  <c r="V304" i="55"/>
  <c r="V368" i="55"/>
  <c r="V432" i="55"/>
  <c r="V496" i="55"/>
  <c r="V560" i="55"/>
  <c r="V39" i="28"/>
  <c r="V103" i="28"/>
  <c r="V45" i="55"/>
  <c r="V109" i="55"/>
  <c r="V189" i="55"/>
  <c r="V253" i="55"/>
  <c r="V317" i="55"/>
  <c r="V381" i="55"/>
  <c r="V445" i="55"/>
  <c r="V477" i="55"/>
  <c r="V541" i="55"/>
  <c r="V605" i="55"/>
  <c r="V16" i="28"/>
  <c r="V80" i="28"/>
  <c r="V144" i="28"/>
  <c r="V10" i="55"/>
  <c r="V58" i="55"/>
  <c r="V74" i="55"/>
  <c r="V122" i="55"/>
  <c r="V138" i="55"/>
  <c r="V186" i="55"/>
  <c r="V218" i="55"/>
  <c r="V250" i="55"/>
  <c r="V282" i="55"/>
  <c r="V314" i="55"/>
  <c r="V346" i="55"/>
  <c r="V378" i="55"/>
  <c r="V410" i="55"/>
  <c r="V442" i="55"/>
  <c r="V506" i="55"/>
  <c r="V522" i="55"/>
  <c r="V570" i="55"/>
  <c r="V586" i="55"/>
  <c r="V69" i="28"/>
  <c r="V165" i="28"/>
  <c r="V51" i="55"/>
  <c r="V115" i="55"/>
  <c r="V10" i="28"/>
  <c r="V74" i="28"/>
  <c r="V138" i="28"/>
  <c r="V143" i="28"/>
  <c r="V250" i="28"/>
  <c r="V314" i="28"/>
  <c r="V378" i="28"/>
  <c r="V442" i="28"/>
  <c r="V506" i="28"/>
  <c r="V570" i="28"/>
  <c r="AI29" i="41"/>
  <c r="AI12" i="12"/>
  <c r="U29" i="12"/>
  <c r="V101" i="27"/>
  <c r="V165" i="27"/>
  <c r="V229" i="27"/>
  <c r="V293" i="27"/>
  <c r="V357" i="27"/>
  <c r="V421" i="27"/>
  <c r="V485" i="27"/>
  <c r="V549" i="27"/>
  <c r="V147" i="28"/>
  <c r="V203" i="28"/>
  <c r="V267" i="28"/>
  <c r="V331" i="28"/>
  <c r="V395" i="28"/>
  <c r="V459" i="28"/>
  <c r="V523" i="28"/>
  <c r="V587" i="28"/>
  <c r="AI13" i="41"/>
  <c r="U13" i="12"/>
  <c r="V98" i="27"/>
  <c r="V162" i="27"/>
  <c r="V226" i="27"/>
  <c r="V290" i="27"/>
  <c r="V354" i="27"/>
  <c r="V418" i="27"/>
  <c r="V482" i="27"/>
  <c r="V546" i="27"/>
  <c r="V204" i="28"/>
  <c r="V268" i="28"/>
  <c r="V332" i="28"/>
  <c r="V396" i="28"/>
  <c r="V460" i="28"/>
  <c r="V524" i="28"/>
  <c r="V588" i="28"/>
  <c r="V95" i="27"/>
  <c r="V159" i="27"/>
  <c r="V223" i="27"/>
  <c r="V287" i="27"/>
  <c r="V351" i="27"/>
  <c r="V415" i="27"/>
  <c r="V479" i="27"/>
  <c r="V543" i="27"/>
  <c r="V265" i="28"/>
  <c r="V329" i="28"/>
  <c r="V345" i="28"/>
  <c r="V409" i="28"/>
  <c r="V457" i="28"/>
  <c r="V521" i="28"/>
  <c r="V585" i="28"/>
  <c r="V96" i="27"/>
  <c r="V160" i="27"/>
  <c r="V224" i="27"/>
  <c r="V288" i="27"/>
  <c r="V352" i="27"/>
  <c r="V416" i="27"/>
  <c r="V480" i="27"/>
  <c r="V544" i="27"/>
  <c r="V89" i="26"/>
  <c r="V153" i="26"/>
  <c r="V217" i="26"/>
  <c r="V265" i="26"/>
  <c r="V329" i="26"/>
  <c r="V393" i="26"/>
  <c r="V457" i="26"/>
  <c r="V521" i="26"/>
  <c r="V553" i="26"/>
  <c r="V51" i="54"/>
  <c r="V115" i="54"/>
  <c r="V179" i="54"/>
  <c r="V243" i="54"/>
  <c r="V307" i="54"/>
  <c r="V371" i="54"/>
  <c r="V435" i="54"/>
  <c r="V499" i="54"/>
  <c r="V563" i="54"/>
  <c r="V58" i="26"/>
  <c r="V122" i="26"/>
  <c r="V218" i="26"/>
  <c r="V282" i="26"/>
  <c r="V346" i="26"/>
  <c r="V410" i="26"/>
  <c r="V474" i="26"/>
  <c r="V538" i="26"/>
  <c r="V602" i="26"/>
  <c r="V68" i="54"/>
  <c r="V132" i="54"/>
  <c r="V196" i="54"/>
  <c r="V260" i="54"/>
  <c r="V324" i="54"/>
  <c r="V388" i="54"/>
  <c r="V452" i="54"/>
  <c r="V516" i="54"/>
  <c r="V580" i="54"/>
  <c r="V59" i="26"/>
  <c r="V123" i="26"/>
  <c r="V187" i="26"/>
  <c r="V395" i="26"/>
  <c r="V459" i="26"/>
  <c r="V523" i="26"/>
  <c r="V555" i="26"/>
  <c r="V81" i="54"/>
  <c r="V145" i="54"/>
  <c r="V209" i="54"/>
  <c r="V273" i="54"/>
  <c r="V337" i="54"/>
  <c r="V401" i="54"/>
  <c r="V465" i="54"/>
  <c r="V529" i="54"/>
  <c r="V593" i="54"/>
  <c r="AI7" i="41"/>
  <c r="AI7" i="12"/>
  <c r="V52" i="26"/>
  <c r="V116" i="26"/>
  <c r="V180" i="26"/>
  <c r="V244" i="26"/>
  <c r="V308" i="26"/>
  <c r="V372" i="26"/>
  <c r="V436" i="26"/>
  <c r="V500" i="26"/>
  <c r="V90" i="54"/>
  <c r="V154" i="54"/>
  <c r="V218" i="54"/>
  <c r="V282" i="54"/>
  <c r="V346" i="54"/>
  <c r="V410" i="54"/>
  <c r="V474" i="54"/>
  <c r="V538" i="54"/>
  <c r="V602" i="54"/>
  <c r="V63" i="24"/>
  <c r="V127" i="24"/>
  <c r="V191" i="24"/>
  <c r="V255" i="24"/>
  <c r="V319" i="24"/>
  <c r="V383" i="24"/>
  <c r="V447" i="24"/>
  <c r="V511" i="24"/>
  <c r="V575" i="24"/>
  <c r="V56" i="24"/>
  <c r="V120" i="24"/>
  <c r="V184" i="24"/>
  <c r="V248" i="24"/>
  <c r="V312" i="24"/>
  <c r="V376" i="24"/>
  <c r="V440" i="24"/>
  <c r="V504" i="24"/>
  <c r="V568" i="24"/>
  <c r="V65" i="24"/>
  <c r="V129" i="24"/>
  <c r="V193" i="24"/>
  <c r="V305" i="24"/>
  <c r="V369" i="24"/>
  <c r="V433" i="24"/>
  <c r="V497" i="24"/>
  <c r="V561" i="24"/>
  <c r="AE36" i="41"/>
  <c r="Q36" i="12"/>
  <c r="Q36" i="41"/>
  <c r="AE36" i="12"/>
  <c r="V98" i="24"/>
  <c r="V162" i="24"/>
  <c r="V226" i="24"/>
  <c r="V290" i="24"/>
  <c r="V354" i="24"/>
  <c r="V418" i="24"/>
  <c r="V482" i="24"/>
  <c r="V546" i="24"/>
  <c r="V50" i="34"/>
  <c r="V114" i="34"/>
  <c r="V178" i="34"/>
  <c r="V7" i="34"/>
  <c r="V71" i="34"/>
  <c r="V135" i="34"/>
  <c r="V199" i="34"/>
  <c r="V263" i="34"/>
  <c r="V327" i="34"/>
  <c r="V48" i="34"/>
  <c r="V64" i="34"/>
  <c r="V112" i="34"/>
  <c r="V128" i="34"/>
  <c r="V176" i="34"/>
  <c r="V192" i="34"/>
  <c r="V240" i="34"/>
  <c r="V69" i="34"/>
  <c r="V133" i="34"/>
  <c r="V197" i="34"/>
  <c r="V261" i="34"/>
  <c r="V325" i="34"/>
  <c r="V322" i="34"/>
  <c r="V399" i="34"/>
  <c r="V463" i="34"/>
  <c r="V260" i="34"/>
  <c r="V384" i="34"/>
  <c r="V254" i="34"/>
  <c r="V365" i="34"/>
  <c r="V429" i="34"/>
  <c r="V493" i="34"/>
  <c r="V328" i="34"/>
  <c r="V402" i="34"/>
  <c r="V466" i="34"/>
  <c r="V546" i="34"/>
  <c r="V556" i="34"/>
  <c r="V520" i="34"/>
  <c r="V605" i="34"/>
  <c r="V569" i="34"/>
  <c r="V603" i="34"/>
  <c r="V27" i="33"/>
  <c r="V91" i="33"/>
  <c r="V155" i="33"/>
  <c r="V219" i="33"/>
  <c r="V283" i="33"/>
  <c r="V347" i="33"/>
  <c r="V411" i="33"/>
  <c r="V475" i="33"/>
  <c r="V539" i="33"/>
  <c r="V12" i="33"/>
  <c r="V124" i="33"/>
  <c r="V188" i="33"/>
  <c r="V252" i="33"/>
  <c r="V316" i="33"/>
  <c r="V380" i="33"/>
  <c r="V444" i="33"/>
  <c r="V508" i="33"/>
  <c r="V13" i="33"/>
  <c r="V77" i="33"/>
  <c r="V141" i="33"/>
  <c r="V205" i="33"/>
  <c r="V221" i="33"/>
  <c r="V285" i="33"/>
  <c r="V349" i="33"/>
  <c r="V413" i="33"/>
  <c r="V477" i="33"/>
  <c r="V541" i="33"/>
  <c r="V46" i="33"/>
  <c r="V110" i="33"/>
  <c r="V174" i="33"/>
  <c r="V238" i="33"/>
  <c r="V302" i="33"/>
  <c r="V366" i="33"/>
  <c r="V524" i="33"/>
  <c r="V599" i="33"/>
  <c r="V552" i="33"/>
  <c r="V478" i="33"/>
  <c r="V585" i="33"/>
  <c r="V482" i="33"/>
  <c r="V586" i="33"/>
  <c r="V52" i="32"/>
  <c r="V116" i="32"/>
  <c r="V180" i="32"/>
  <c r="V244" i="32"/>
  <c r="V69" i="32"/>
  <c r="V133" i="32"/>
  <c r="V197" i="32"/>
  <c r="V261" i="32"/>
  <c r="V30" i="32"/>
  <c r="V94" i="32"/>
  <c r="V158" i="32"/>
  <c r="V222" i="32"/>
  <c r="V286" i="32"/>
  <c r="V63" i="32"/>
  <c r="V127" i="32"/>
  <c r="V191" i="32"/>
  <c r="V255" i="32"/>
  <c r="V319" i="32"/>
  <c r="V383" i="32"/>
  <c r="V447" i="32"/>
  <c r="V511" i="32"/>
  <c r="V575" i="32"/>
  <c r="V332" i="32"/>
  <c r="V396" i="32"/>
  <c r="V460" i="32"/>
  <c r="V524" i="32"/>
  <c r="V588" i="32"/>
  <c r="V345" i="32"/>
  <c r="V409" i="32"/>
  <c r="V537" i="32"/>
  <c r="V601" i="32"/>
  <c r="V358" i="32"/>
  <c r="V422" i="32"/>
  <c r="V486" i="32"/>
  <c r="V550" i="32"/>
  <c r="V14" i="31"/>
  <c r="V78" i="31"/>
  <c r="V142" i="31"/>
  <c r="V206" i="31"/>
  <c r="V270" i="31"/>
  <c r="V334" i="31"/>
  <c r="V398" i="31"/>
  <c r="V462" i="31"/>
  <c r="V526" i="31"/>
  <c r="V590" i="31"/>
  <c r="V55" i="31"/>
  <c r="V119" i="31"/>
  <c r="V183" i="31"/>
  <c r="V247" i="31"/>
  <c r="V311" i="31"/>
  <c r="V375" i="31"/>
  <c r="V439" i="31"/>
  <c r="V503" i="31"/>
  <c r="V567" i="31"/>
  <c r="V32" i="31"/>
  <c r="V96" i="31"/>
  <c r="V160" i="31"/>
  <c r="V224" i="31"/>
  <c r="V288" i="31"/>
  <c r="V352" i="31"/>
  <c r="V416" i="31"/>
  <c r="V480" i="31"/>
  <c r="V544" i="31"/>
  <c r="V9" i="31"/>
  <c r="V73" i="31"/>
  <c r="V137" i="31"/>
  <c r="V201" i="31"/>
  <c r="V265" i="31"/>
  <c r="V329" i="31"/>
  <c r="V393" i="31"/>
  <c r="V457" i="31"/>
  <c r="V521" i="31"/>
  <c r="V585" i="31"/>
  <c r="V49" i="30"/>
  <c r="V113" i="30"/>
  <c r="V177" i="30"/>
  <c r="V241" i="30"/>
  <c r="V305" i="30"/>
  <c r="V369" i="30"/>
  <c r="V433" i="30"/>
  <c r="V497" i="30"/>
  <c r="V561" i="30"/>
  <c r="V50" i="30"/>
  <c r="V114" i="30"/>
  <c r="V178" i="30"/>
  <c r="V242" i="30"/>
  <c r="V306" i="30"/>
  <c r="V370" i="30"/>
  <c r="V434" i="30"/>
  <c r="V482" i="30"/>
  <c r="V546" i="30"/>
  <c r="V19" i="30"/>
  <c r="V83" i="30"/>
  <c r="V147" i="30"/>
  <c r="V227" i="30"/>
  <c r="V291" i="30"/>
  <c r="V355" i="30"/>
  <c r="V419" i="30"/>
  <c r="V483" i="30"/>
  <c r="V547" i="30"/>
  <c r="V68" i="30"/>
  <c r="V132" i="30"/>
  <c r="V196" i="30"/>
  <c r="V260" i="30"/>
  <c r="V324" i="30"/>
  <c r="V388" i="30"/>
  <c r="V452" i="30"/>
  <c r="V516" i="30"/>
  <c r="V580" i="30"/>
  <c r="V68" i="55"/>
  <c r="V132" i="55"/>
  <c r="V180" i="55"/>
  <c r="V244" i="55"/>
  <c r="V308" i="55"/>
  <c r="V372" i="55"/>
  <c r="V436" i="55"/>
  <c r="V500" i="55"/>
  <c r="V564" i="55"/>
  <c r="V43" i="28"/>
  <c r="V107" i="28"/>
  <c r="V49" i="55"/>
  <c r="V113" i="55"/>
  <c r="V193" i="55"/>
  <c r="V257" i="55"/>
  <c r="V321" i="55"/>
  <c r="V385" i="55"/>
  <c r="V449" i="55"/>
  <c r="V481" i="55"/>
  <c r="V545" i="55"/>
  <c r="V68" i="28"/>
  <c r="V132" i="28"/>
  <c r="V196" i="28"/>
  <c r="V62" i="55"/>
  <c r="V126" i="55"/>
  <c r="V206" i="55"/>
  <c r="V270" i="55"/>
  <c r="V334" i="55"/>
  <c r="V398" i="55"/>
  <c r="V462" i="55"/>
  <c r="V526" i="55"/>
  <c r="V590" i="55"/>
  <c r="V57" i="28"/>
  <c r="V137" i="28"/>
  <c r="V183" i="55"/>
  <c r="V247" i="55"/>
  <c r="V311" i="55"/>
  <c r="V375" i="55"/>
  <c r="V439" i="55"/>
  <c r="V487" i="55"/>
  <c r="V503" i="55"/>
  <c r="V551" i="55"/>
  <c r="V567" i="55"/>
  <c r="V14" i="28"/>
  <c r="V78" i="28"/>
  <c r="V142" i="28"/>
  <c r="V159" i="28"/>
  <c r="V254" i="28"/>
  <c r="V318" i="28"/>
  <c r="V382" i="28"/>
  <c r="V446" i="28"/>
  <c r="V510" i="28"/>
  <c r="V574" i="28"/>
  <c r="V105" i="27"/>
  <c r="V169" i="27"/>
  <c r="V233" i="27"/>
  <c r="V297" i="27"/>
  <c r="V361" i="27"/>
  <c r="V425" i="27"/>
  <c r="V489" i="27"/>
  <c r="V553" i="27"/>
  <c r="V163" i="28"/>
  <c r="V255" i="28"/>
  <c r="V319" i="28"/>
  <c r="V383" i="28"/>
  <c r="V447" i="28"/>
  <c r="V511" i="28"/>
  <c r="V575" i="28"/>
  <c r="U30" i="12"/>
  <c r="AI30" i="41"/>
  <c r="V102" i="27"/>
  <c r="V166" i="27"/>
  <c r="V230" i="27"/>
  <c r="V294" i="27"/>
  <c r="V358" i="27"/>
  <c r="V422" i="27"/>
  <c r="V486" i="27"/>
  <c r="V550" i="27"/>
  <c r="V208" i="28"/>
  <c r="V272" i="28"/>
  <c r="V336" i="28"/>
  <c r="V400" i="28"/>
  <c r="V464" i="28"/>
  <c r="V528" i="28"/>
  <c r="V592" i="28"/>
  <c r="AI14" i="41"/>
  <c r="U14" i="12"/>
  <c r="V99" i="27"/>
  <c r="V163" i="27"/>
  <c r="V227" i="27"/>
  <c r="V291" i="27"/>
  <c r="V355" i="27"/>
  <c r="V419" i="27"/>
  <c r="V483" i="27"/>
  <c r="V547" i="27"/>
  <c r="V205" i="28"/>
  <c r="V253" i="28"/>
  <c r="V317" i="28"/>
  <c r="V381" i="28"/>
  <c r="V445" i="28"/>
  <c r="V509" i="28"/>
  <c r="V573" i="28"/>
  <c r="AI19" i="41"/>
  <c r="U19" i="12"/>
  <c r="V100" i="27"/>
  <c r="V164" i="27"/>
  <c r="V228" i="27"/>
  <c r="V292" i="27"/>
  <c r="V356" i="27"/>
  <c r="V420" i="27"/>
  <c r="V484" i="27"/>
  <c r="V548" i="27"/>
  <c r="V93" i="26"/>
  <c r="V157" i="26"/>
  <c r="V221" i="26"/>
  <c r="V269" i="26"/>
  <c r="V333" i="26"/>
  <c r="V397" i="26"/>
  <c r="V461" i="26"/>
  <c r="V525" i="26"/>
  <c r="V557" i="26"/>
  <c r="V55" i="54"/>
  <c r="V119" i="54"/>
  <c r="V183" i="54"/>
  <c r="V247" i="54"/>
  <c r="T31" i="12"/>
  <c r="AH31" i="41"/>
  <c r="AH31" i="12"/>
  <c r="V56" i="26"/>
  <c r="V120" i="26"/>
  <c r="V600" i="26"/>
  <c r="V67" i="24"/>
  <c r="V131" i="24"/>
  <c r="V195" i="24"/>
  <c r="V259" i="24"/>
  <c r="V323" i="24"/>
  <c r="V387" i="24"/>
  <c r="V451" i="24"/>
  <c r="V515" i="24"/>
  <c r="V579" i="24"/>
  <c r="V252" i="24"/>
  <c r="V316" i="24"/>
  <c r="V380" i="24"/>
  <c r="V444" i="24"/>
  <c r="V508" i="24"/>
  <c r="V572" i="24"/>
  <c r="V37" i="24"/>
  <c r="AF37" i="41" s="1"/>
  <c r="V69" i="24"/>
  <c r="V133" i="24"/>
  <c r="V197" i="24"/>
  <c r="V245" i="24"/>
  <c r="V309" i="24"/>
  <c r="V373" i="24"/>
  <c r="V437" i="24"/>
  <c r="V501" i="24"/>
  <c r="V565" i="24"/>
  <c r="V54" i="24"/>
  <c r="V118" i="24"/>
  <c r="V182" i="24"/>
  <c r="V294" i="24"/>
  <c r="V358" i="24"/>
  <c r="V422" i="24"/>
  <c r="V486" i="24"/>
  <c r="V550" i="24"/>
  <c r="V507" i="31"/>
  <c r="V571" i="31"/>
  <c r="V36" i="31"/>
  <c r="V100" i="31"/>
  <c r="V164" i="31"/>
  <c r="V228" i="31"/>
  <c r="V292" i="31"/>
  <c r="V356" i="31"/>
  <c r="V420" i="31"/>
  <c r="V484" i="31"/>
  <c r="V548" i="31"/>
  <c r="V13" i="31"/>
  <c r="V77" i="31"/>
  <c r="V141" i="31"/>
  <c r="V205" i="31"/>
  <c r="V269" i="31"/>
  <c r="V333" i="31"/>
  <c r="V397" i="31"/>
  <c r="V461" i="31"/>
  <c r="V525" i="31"/>
  <c r="V589" i="31"/>
  <c r="V53" i="30"/>
  <c r="V117" i="30"/>
  <c r="V181" i="30"/>
  <c r="V245" i="30"/>
  <c r="V309" i="30"/>
  <c r="V373" i="30"/>
  <c r="V437" i="30"/>
  <c r="V501" i="30"/>
  <c r="V565" i="30"/>
  <c r="V486" i="30"/>
  <c r="V550" i="30"/>
  <c r="V23" i="30"/>
  <c r="V87" i="30"/>
  <c r="V151" i="30"/>
  <c r="V535" i="30"/>
  <c r="V8" i="30"/>
  <c r="V72" i="30"/>
  <c r="V136" i="30"/>
  <c r="V200" i="30"/>
  <c r="V520" i="30"/>
  <c r="V584" i="30"/>
  <c r="V184" i="55"/>
  <c r="V248" i="55"/>
  <c r="V312" i="55"/>
  <c r="V376" i="55"/>
  <c r="V440" i="55"/>
  <c r="V504" i="55"/>
  <c r="V568" i="55"/>
  <c r="V31" i="28"/>
  <c r="V95" i="28"/>
  <c r="V53" i="55"/>
  <c r="V117" i="55"/>
  <c r="V485" i="55"/>
  <c r="V549" i="55"/>
  <c r="V72" i="28"/>
  <c r="V136" i="28"/>
  <c r="V200" i="28"/>
  <c r="V18" i="55"/>
  <c r="V82" i="55"/>
  <c r="V146" i="55"/>
  <c r="V514" i="55"/>
  <c r="V578" i="55"/>
  <c r="V45" i="28"/>
  <c r="V109" i="28"/>
  <c r="V125" i="28"/>
  <c r="V189" i="28"/>
  <c r="V43" i="55"/>
  <c r="V107" i="55"/>
  <c r="V171" i="55"/>
  <c r="V235" i="55"/>
  <c r="V299" i="55"/>
  <c r="V363" i="55"/>
  <c r="V427" i="55"/>
  <c r="V491" i="55"/>
  <c r="V555" i="55"/>
  <c r="V175" i="28"/>
  <c r="V45" i="27"/>
  <c r="V109" i="27"/>
  <c r="V173" i="27"/>
  <c r="V237" i="27"/>
  <c r="V301" i="27"/>
  <c r="V365" i="27"/>
  <c r="V429" i="27"/>
  <c r="V493" i="27"/>
  <c r="V557" i="27"/>
  <c r="V179" i="28"/>
  <c r="V259" i="28"/>
  <c r="V323" i="28"/>
  <c r="V387" i="28"/>
  <c r="V451" i="28"/>
  <c r="V515" i="28"/>
  <c r="V579" i="28"/>
  <c r="V106" i="27"/>
  <c r="V170" i="27"/>
  <c r="V234" i="27"/>
  <c r="V298" i="27"/>
  <c r="V362" i="27"/>
  <c r="V426" i="27"/>
  <c r="V490" i="27"/>
  <c r="V554" i="27"/>
  <c r="V260" i="28"/>
  <c r="V324" i="28"/>
  <c r="V388" i="28"/>
  <c r="V452" i="28"/>
  <c r="V516" i="28"/>
  <c r="V580" i="28"/>
  <c r="U31" i="12"/>
  <c r="AI31" i="41"/>
  <c r="V103" i="27"/>
  <c r="V167" i="27"/>
  <c r="V231" i="27"/>
  <c r="V295" i="27"/>
  <c r="V423" i="27"/>
  <c r="V487" i="27"/>
  <c r="V551" i="27"/>
  <c r="V257" i="28"/>
  <c r="V321" i="28"/>
  <c r="V385" i="28"/>
  <c r="U36" i="12"/>
  <c r="AI36" i="41"/>
  <c r="AI13" i="12"/>
  <c r="V104" i="27"/>
  <c r="V168" i="27"/>
  <c r="V232" i="27"/>
  <c r="V296" i="27"/>
  <c r="V360" i="27"/>
  <c r="V424" i="27"/>
  <c r="V488" i="27"/>
  <c r="V552" i="27"/>
  <c r="V209" i="26"/>
  <c r="V241" i="26"/>
  <c r="V305" i="26"/>
  <c r="V369" i="26"/>
  <c r="V433" i="26"/>
  <c r="V497" i="26"/>
  <c r="V59" i="54"/>
  <c r="S28" i="12" s="1"/>
  <c r="V123" i="54"/>
  <c r="V187" i="54"/>
  <c r="V251" i="54"/>
  <c r="V315" i="54"/>
  <c r="V379" i="54"/>
  <c r="V443" i="54"/>
  <c r="V507" i="54"/>
  <c r="V571" i="54"/>
  <c r="V98" i="26"/>
  <c r="V162" i="26"/>
  <c r="V178" i="26"/>
  <c r="V226" i="26"/>
  <c r="V242" i="26"/>
  <c r="V290" i="26"/>
  <c r="V306" i="26"/>
  <c r="V354" i="26"/>
  <c r="V370" i="26"/>
  <c r="V434" i="26"/>
  <c r="V498" i="26"/>
  <c r="V76" i="54"/>
  <c r="V140" i="54"/>
  <c r="V204" i="54"/>
  <c r="V268" i="54"/>
  <c r="V332" i="54"/>
  <c r="V396" i="54"/>
  <c r="V460" i="54"/>
  <c r="V524" i="54"/>
  <c r="V588" i="54"/>
  <c r="V51" i="26"/>
  <c r="V115" i="26"/>
  <c r="V179" i="26"/>
  <c r="V243" i="26"/>
  <c r="V307" i="26"/>
  <c r="V371" i="26"/>
  <c r="V435" i="26"/>
  <c r="V499" i="26"/>
  <c r="V563" i="26"/>
  <c r="V89" i="54"/>
  <c r="V153" i="54"/>
  <c r="V217" i="54"/>
  <c r="V281" i="54"/>
  <c r="V345" i="54"/>
  <c r="V409" i="54"/>
  <c r="V473" i="54"/>
  <c r="V537" i="54"/>
  <c r="V601" i="54"/>
  <c r="V60" i="26"/>
  <c r="V124" i="26"/>
  <c r="V188" i="26"/>
  <c r="V252" i="26"/>
  <c r="V316" i="26"/>
  <c r="V396" i="26"/>
  <c r="V460" i="26"/>
  <c r="V524" i="26"/>
  <c r="V572" i="26"/>
  <c r="V98" i="54"/>
  <c r="V162" i="54"/>
  <c r="V226" i="54"/>
  <c r="V290" i="54"/>
  <c r="V354" i="54"/>
  <c r="V418" i="54"/>
  <c r="V482" i="54"/>
  <c r="V546" i="54"/>
  <c r="V71" i="24"/>
  <c r="V135" i="24"/>
  <c r="V199" i="24"/>
  <c r="V263" i="24"/>
  <c r="V327" i="24"/>
  <c r="V391" i="24"/>
  <c r="V455" i="24"/>
  <c r="V519" i="24"/>
  <c r="V583" i="24"/>
  <c r="V64" i="24"/>
  <c r="V128" i="24"/>
  <c r="V192" i="24"/>
  <c r="V256" i="24"/>
  <c r="V320" i="24"/>
  <c r="V384" i="24"/>
  <c r="V448" i="24"/>
  <c r="V512" i="24"/>
  <c r="V576" i="24"/>
  <c r="V73" i="24"/>
  <c r="V137" i="24"/>
  <c r="V201" i="24"/>
  <c r="AF33" i="41"/>
  <c r="R33" i="12"/>
  <c r="AF33" i="12"/>
  <c r="V106" i="24"/>
  <c r="V170" i="24"/>
  <c r="V234" i="24"/>
  <c r="V298" i="24"/>
  <c r="V362" i="24"/>
  <c r="V426" i="24"/>
  <c r="V490" i="24"/>
  <c r="V554" i="24"/>
  <c r="V42" i="34"/>
  <c r="V106" i="34"/>
  <c r="V170" i="34"/>
  <c r="V234" i="34"/>
  <c r="V63" i="34"/>
  <c r="V127" i="34"/>
  <c r="V191" i="34"/>
  <c r="V255" i="34"/>
  <c r="V319" i="34"/>
  <c r="V40" i="34"/>
  <c r="V104" i="34"/>
  <c r="V168" i="34"/>
  <c r="V232" i="34"/>
  <c r="V61" i="34"/>
  <c r="V125" i="34"/>
  <c r="V189" i="34"/>
  <c r="V253" i="34"/>
  <c r="V317" i="34"/>
  <c r="V306" i="34"/>
  <c r="V391" i="34"/>
  <c r="V455" i="34"/>
  <c r="V244" i="34"/>
  <c r="V360" i="34"/>
  <c r="V424" i="34"/>
  <c r="V357" i="34"/>
  <c r="V421" i="34"/>
  <c r="V485" i="34"/>
  <c r="V312" i="34"/>
  <c r="V394" i="34"/>
  <c r="V458" i="34"/>
  <c r="V545" i="34"/>
  <c r="V531" i="34"/>
  <c r="V559" i="34"/>
  <c r="V549" i="34"/>
  <c r="V19" i="33"/>
  <c r="V83" i="33"/>
  <c r="V147" i="33"/>
  <c r="V211" i="33"/>
  <c r="V275" i="33"/>
  <c r="V339" i="33"/>
  <c r="V403" i="33"/>
  <c r="V467" i="33"/>
  <c r="V531" i="33"/>
  <c r="V116" i="33"/>
  <c r="V180" i="33"/>
  <c r="V244" i="33"/>
  <c r="V308" i="33"/>
  <c r="V372" i="33"/>
  <c r="V436" i="33"/>
  <c r="V500" i="33"/>
  <c r="V591" i="33"/>
  <c r="V450" i="33"/>
  <c r="V578" i="33"/>
  <c r="V44" i="32"/>
  <c r="V108" i="32"/>
  <c r="V172" i="32"/>
  <c r="V236" i="32"/>
  <c r="V300" i="32"/>
  <c r="V61" i="32"/>
  <c r="V125" i="32"/>
  <c r="V189" i="32"/>
  <c r="V253" i="32"/>
  <c r="V22" i="32"/>
  <c r="V86" i="32"/>
  <c r="V150" i="32"/>
  <c r="V214" i="32"/>
  <c r="V278" i="32"/>
  <c r="V55" i="32"/>
  <c r="V119" i="32"/>
  <c r="V183" i="32"/>
  <c r="V247" i="32"/>
  <c r="V311" i="32"/>
  <c r="V375" i="32"/>
  <c r="V439" i="32"/>
  <c r="V503" i="32"/>
  <c r="V567" i="32"/>
  <c r="V324" i="32"/>
  <c r="V388" i="32"/>
  <c r="V452" i="32"/>
  <c r="V516" i="32"/>
  <c r="V580" i="32"/>
  <c r="V337" i="32"/>
  <c r="V401" i="32"/>
  <c r="V529" i="32"/>
  <c r="V593" i="32"/>
  <c r="V350" i="32"/>
  <c r="V414" i="32"/>
  <c r="V542" i="32"/>
  <c r="V6" i="31"/>
  <c r="V70" i="31"/>
  <c r="V134" i="31"/>
  <c r="V198" i="31"/>
  <c r="V262" i="31"/>
  <c r="V326" i="31"/>
  <c r="V390" i="31"/>
  <c r="V454" i="31"/>
  <c r="V518" i="31"/>
  <c r="V582" i="31"/>
  <c r="V47" i="31"/>
  <c r="V111" i="31"/>
  <c r="V175" i="31"/>
  <c r="V239" i="31"/>
  <c r="V303" i="31"/>
  <c r="V367" i="31"/>
  <c r="V431" i="31"/>
  <c r="V495" i="31"/>
  <c r="V559" i="31"/>
  <c r="V24" i="31"/>
  <c r="V88" i="31"/>
  <c r="V152" i="31"/>
  <c r="V216" i="31"/>
  <c r="V280" i="31"/>
  <c r="V344" i="31"/>
  <c r="V408" i="31"/>
  <c r="V472" i="31"/>
  <c r="V536" i="31"/>
  <c r="V600" i="31"/>
  <c r="V65" i="31"/>
  <c r="V129" i="31"/>
  <c r="V193" i="31"/>
  <c r="V257" i="31"/>
  <c r="V321" i="31"/>
  <c r="V385" i="31"/>
  <c r="V449" i="31"/>
  <c r="V513" i="31"/>
  <c r="V577" i="31"/>
  <c r="V41" i="30"/>
  <c r="V105" i="30"/>
  <c r="V169" i="30"/>
  <c r="V233" i="30"/>
  <c r="V297" i="30"/>
  <c r="V361" i="30"/>
  <c r="V425" i="30"/>
  <c r="V489" i="30"/>
  <c r="V553" i="30"/>
  <c r="V474" i="30"/>
  <c r="V538" i="30"/>
  <c r="V11" i="30"/>
  <c r="V75" i="30"/>
  <c r="V139" i="30"/>
  <c r="V203" i="30"/>
  <c r="V60" i="30"/>
  <c r="V124" i="30"/>
  <c r="V188" i="30"/>
  <c r="V252" i="30"/>
  <c r="V316" i="30"/>
  <c r="V380" i="30"/>
  <c r="V444" i="30"/>
  <c r="V508" i="30"/>
  <c r="V572" i="30"/>
  <c r="V44" i="55"/>
  <c r="V108" i="55"/>
  <c r="V172" i="55"/>
  <c r="V236" i="55"/>
  <c r="V300" i="55"/>
  <c r="V364" i="55"/>
  <c r="V428" i="55"/>
  <c r="V492" i="55"/>
  <c r="V556" i="55"/>
  <c r="V19" i="28"/>
  <c r="V83" i="28"/>
  <c r="V185" i="55"/>
  <c r="V249" i="55"/>
  <c r="V313" i="55"/>
  <c r="V377" i="55"/>
  <c r="V441" i="55"/>
  <c r="V473" i="55"/>
  <c r="V537" i="55"/>
  <c r="V601" i="55"/>
  <c r="AK7" i="12"/>
  <c r="W7" i="12"/>
  <c r="W7" i="41"/>
  <c r="AK7" i="41"/>
  <c r="V70" i="55"/>
  <c r="V134" i="55"/>
  <c r="V198" i="55"/>
  <c r="V262" i="55"/>
  <c r="V326" i="55"/>
  <c r="V390" i="55"/>
  <c r="V454" i="55"/>
  <c r="V518" i="55"/>
  <c r="V582" i="55"/>
  <c r="V33" i="28"/>
  <c r="V97" i="28"/>
  <c r="V161" i="28"/>
  <c r="V479" i="55"/>
  <c r="V543" i="55"/>
  <c r="V97" i="27"/>
  <c r="V161" i="27"/>
  <c r="V225" i="27"/>
  <c r="V289" i="27"/>
  <c r="V353" i="27"/>
  <c r="V417" i="27"/>
  <c r="V481" i="27"/>
  <c r="V545" i="27"/>
  <c r="V131" i="28"/>
  <c r="V94" i="27"/>
  <c r="V158" i="27"/>
  <c r="V222" i="27"/>
  <c r="V286" i="27"/>
  <c r="V350" i="27"/>
  <c r="V414" i="27"/>
  <c r="V478" i="27"/>
  <c r="V542" i="27"/>
  <c r="V248" i="28"/>
  <c r="V312" i="28"/>
  <c r="V376" i="28"/>
  <c r="V440" i="28"/>
  <c r="V504" i="28"/>
  <c r="V568" i="28"/>
  <c r="V91" i="27"/>
  <c r="V155" i="27"/>
  <c r="V219" i="27"/>
  <c r="V283" i="27"/>
  <c r="V347" i="27"/>
  <c r="V363" i="27"/>
  <c r="V411" i="27"/>
  <c r="V475" i="27"/>
  <c r="V539" i="27"/>
  <c r="V603" i="27"/>
  <c r="V213" i="28"/>
  <c r="V277" i="28"/>
  <c r="V341" i="28"/>
  <c r="V405" i="28"/>
  <c r="V437" i="28"/>
  <c r="V469" i="28"/>
  <c r="V501" i="28"/>
  <c r="V565" i="28"/>
  <c r="V92" i="27"/>
  <c r="V156" i="27"/>
  <c r="V220" i="27"/>
  <c r="V284" i="27"/>
  <c r="V348" i="27"/>
  <c r="V364" i="27"/>
  <c r="V412" i="27"/>
  <c r="V476" i="27"/>
  <c r="V540" i="27"/>
  <c r="V604" i="27"/>
  <c r="V197" i="26"/>
  <c r="V277" i="26"/>
  <c r="V341" i="26"/>
  <c r="V405" i="26"/>
  <c r="V469" i="26"/>
  <c r="V533" i="26"/>
  <c r="V549" i="26"/>
  <c r="V47" i="54"/>
  <c r="V111" i="54"/>
  <c r="V175" i="54"/>
  <c r="V239" i="54"/>
  <c r="V303" i="54"/>
  <c r="V367" i="54"/>
  <c r="V431" i="54"/>
  <c r="V495" i="54"/>
  <c r="V559" i="54"/>
  <c r="V182" i="26"/>
  <c r="V246" i="26"/>
  <c r="V310" i="26"/>
  <c r="V374" i="26"/>
  <c r="V438" i="26"/>
  <c r="V502" i="26"/>
  <c r="V64" i="54"/>
  <c r="V128" i="54"/>
  <c r="V192" i="54"/>
  <c r="V256" i="54"/>
  <c r="V320" i="54"/>
  <c r="V384" i="54"/>
  <c r="V448" i="54"/>
  <c r="V512" i="54"/>
  <c r="V576" i="54"/>
  <c r="V103" i="26"/>
  <c r="V167" i="26"/>
  <c r="V183" i="26"/>
  <c r="V231" i="26"/>
  <c r="V247" i="26"/>
  <c r="V295" i="26"/>
  <c r="V311" i="26"/>
  <c r="V359" i="26"/>
  <c r="V375" i="26"/>
  <c r="V439" i="26"/>
  <c r="V503" i="26"/>
  <c r="V551" i="26"/>
  <c r="V77" i="54"/>
  <c r="V141" i="54"/>
  <c r="V205" i="54"/>
  <c r="V269" i="54"/>
  <c r="V333" i="54"/>
  <c r="V397" i="54"/>
  <c r="V461" i="54"/>
  <c r="V525" i="54"/>
  <c r="V589" i="54"/>
  <c r="V48" i="26"/>
  <c r="V112" i="26"/>
  <c r="V176" i="26"/>
  <c r="V400" i="26"/>
  <c r="V464" i="26"/>
  <c r="V528" i="26"/>
  <c r="V86" i="54"/>
  <c r="V150" i="54"/>
  <c r="V214" i="54"/>
  <c r="V278" i="54"/>
  <c r="V342" i="54"/>
  <c r="V406" i="54"/>
  <c r="V470" i="54"/>
  <c r="V534" i="54"/>
  <c r="V598" i="54"/>
  <c r="V59" i="24"/>
  <c r="V123" i="24"/>
  <c r="V187" i="24"/>
  <c r="V251" i="24"/>
  <c r="V315" i="24"/>
  <c r="V379" i="24"/>
  <c r="V443" i="24"/>
  <c r="V507" i="24"/>
  <c r="V571" i="24"/>
  <c r="V61" i="24"/>
  <c r="V125" i="24"/>
  <c r="V189" i="24"/>
  <c r="V110" i="24"/>
  <c r="V174" i="24"/>
  <c r="V238" i="24"/>
  <c r="V302" i="24"/>
  <c r="V366" i="24"/>
  <c r="V430" i="24"/>
  <c r="V494" i="24"/>
  <c r="V558" i="24"/>
  <c r="V30" i="34"/>
  <c r="V94" i="34"/>
  <c r="V158" i="34"/>
  <c r="V222" i="34"/>
  <c r="V51" i="34"/>
  <c r="V115" i="34"/>
  <c r="V179" i="34"/>
  <c r="V195" i="34"/>
  <c r="V243" i="34"/>
  <c r="V307" i="34"/>
  <c r="V28" i="34"/>
  <c r="V92" i="34"/>
  <c r="V156" i="34"/>
  <c r="V220" i="34"/>
  <c r="V49" i="34"/>
  <c r="V113" i="34"/>
  <c r="V177" i="34"/>
  <c r="V241" i="34"/>
  <c r="V305" i="34"/>
  <c r="V282" i="34"/>
  <c r="V379" i="34"/>
  <c r="V443" i="34"/>
  <c r="V507" i="34"/>
  <c r="V348" i="34"/>
  <c r="V412" i="34"/>
  <c r="V342" i="34"/>
  <c r="V409" i="34"/>
  <c r="V473" i="34"/>
  <c r="V288" i="34"/>
  <c r="V398" i="34"/>
  <c r="V462" i="34"/>
  <c r="V529" i="34"/>
  <c r="V600" i="34"/>
  <c r="V543" i="34"/>
  <c r="V587" i="34"/>
  <c r="V7" i="33"/>
  <c r="V71" i="33"/>
  <c r="V135" i="33"/>
  <c r="V199" i="33"/>
  <c r="V263" i="33"/>
  <c r="V327" i="33"/>
  <c r="V391" i="33"/>
  <c r="V455" i="33"/>
  <c r="V519" i="33"/>
  <c r="V104" i="33"/>
  <c r="V168" i="33"/>
  <c r="V232" i="33"/>
  <c r="V296" i="33"/>
  <c r="V360" i="33"/>
  <c r="V424" i="33"/>
  <c r="V488" i="33"/>
  <c r="V10" i="33"/>
  <c r="V74" i="33"/>
  <c r="V138" i="33"/>
  <c r="V202" i="33"/>
  <c r="V266" i="33"/>
  <c r="V330" i="33"/>
  <c r="V579" i="33"/>
  <c r="V596" i="33"/>
  <c r="V402" i="33"/>
  <c r="V32" i="32"/>
  <c r="V96" i="32"/>
  <c r="V160" i="32"/>
  <c r="V224" i="32"/>
  <c r="V288" i="32"/>
  <c r="V49" i="32"/>
  <c r="V113" i="32"/>
  <c r="V177" i="32"/>
  <c r="V241" i="32"/>
  <c r="V10" i="32"/>
  <c r="V74" i="32"/>
  <c r="V138" i="32"/>
  <c r="V202" i="32"/>
  <c r="V266" i="32"/>
  <c r="V43" i="32"/>
  <c r="V107" i="32"/>
  <c r="V171" i="32"/>
  <c r="V235" i="32"/>
  <c r="V299" i="32"/>
  <c r="V363" i="32"/>
  <c r="V427" i="32"/>
  <c r="V491" i="32"/>
  <c r="V555" i="32"/>
  <c r="V312" i="32"/>
  <c r="V376" i="32"/>
  <c r="V440" i="32"/>
  <c r="V504" i="32"/>
  <c r="V568" i="32"/>
  <c r="V325" i="32"/>
  <c r="V389" i="32"/>
  <c r="V453" i="32"/>
  <c r="V517" i="32"/>
  <c r="V581" i="32"/>
  <c r="V338" i="32"/>
  <c r="V402" i="32"/>
  <c r="V530" i="32"/>
  <c r="V594" i="32"/>
  <c r="V58" i="31"/>
  <c r="V122" i="31"/>
  <c r="V186" i="31"/>
  <c r="V250" i="31"/>
  <c r="V314" i="31"/>
  <c r="V378" i="31"/>
  <c r="V442" i="31"/>
  <c r="V506" i="31"/>
  <c r="V570" i="31"/>
  <c r="V35" i="31"/>
  <c r="V99" i="31"/>
  <c r="V163" i="31"/>
  <c r="V227" i="31"/>
  <c r="V291" i="31"/>
  <c r="V355" i="31"/>
  <c r="V419" i="31"/>
  <c r="V483" i="31"/>
  <c r="V547" i="31"/>
  <c r="V12" i="31"/>
  <c r="V76" i="31"/>
  <c r="V140" i="31"/>
  <c r="V204" i="31"/>
  <c r="V268" i="31"/>
  <c r="V332" i="31"/>
  <c r="V396" i="31"/>
  <c r="V460" i="31"/>
  <c r="V524" i="31"/>
  <c r="V588" i="31"/>
  <c r="V53" i="31"/>
  <c r="V117" i="31"/>
  <c r="V181" i="31"/>
  <c r="V245" i="31"/>
  <c r="V309" i="31"/>
  <c r="V373" i="31"/>
  <c r="V437" i="31"/>
  <c r="V501" i="31"/>
  <c r="V565" i="31"/>
  <c r="V29" i="30"/>
  <c r="V93" i="30"/>
  <c r="V157" i="30"/>
  <c r="V221" i="30"/>
  <c r="V285" i="30"/>
  <c r="V349" i="30"/>
  <c r="V413" i="30"/>
  <c r="V477" i="30"/>
  <c r="V541" i="30"/>
  <c r="V462" i="30"/>
  <c r="V526" i="30"/>
  <c r="V590" i="30"/>
  <c r="V63" i="30"/>
  <c r="V127" i="30"/>
  <c r="V191" i="30"/>
  <c r="V511" i="30"/>
  <c r="V575" i="30"/>
  <c r="V48" i="30"/>
  <c r="V112" i="30"/>
  <c r="V176" i="30"/>
  <c r="V496" i="30"/>
  <c r="V560" i="30"/>
  <c r="V32" i="55"/>
  <c r="V96" i="55"/>
  <c r="V160" i="55"/>
  <c r="V224" i="55"/>
  <c r="V288" i="55"/>
  <c r="V352" i="55"/>
  <c r="V416" i="55"/>
  <c r="V480" i="55"/>
  <c r="V544" i="55"/>
  <c r="V29" i="55"/>
  <c r="V93" i="55"/>
  <c r="V157" i="55"/>
  <c r="V525" i="55"/>
  <c r="V589" i="55"/>
  <c r="V42" i="55"/>
  <c r="V106" i="55"/>
  <c r="V170" i="55"/>
  <c r="V202" i="55"/>
  <c r="V234" i="55"/>
  <c r="V266" i="55"/>
  <c r="V298" i="55"/>
  <c r="V330" i="55"/>
  <c r="V362" i="55"/>
  <c r="V394" i="55"/>
  <c r="V426" i="55"/>
  <c r="V458" i="55"/>
  <c r="V490" i="55"/>
  <c r="V554" i="55"/>
  <c r="V53" i="28"/>
  <c r="V117" i="28"/>
  <c r="V149" i="28"/>
  <c r="V211" i="55"/>
  <c r="V227" i="55"/>
  <c r="V275" i="55"/>
  <c r="V291" i="55"/>
  <c r="V339" i="55"/>
  <c r="V355" i="55"/>
  <c r="V403" i="55"/>
  <c r="V419" i="55"/>
  <c r="V467" i="55"/>
  <c r="V483" i="55"/>
  <c r="V531" i="55"/>
  <c r="V547" i="55"/>
  <c r="V595" i="55"/>
  <c r="V58" i="28"/>
  <c r="V122" i="28"/>
  <c r="V186" i="28"/>
  <c r="V234" i="28"/>
  <c r="V298" i="28"/>
  <c r="V362" i="28"/>
  <c r="V426" i="28"/>
  <c r="V490" i="28"/>
  <c r="V554" i="28"/>
  <c r="V85" i="27"/>
  <c r="V149" i="27"/>
  <c r="V213" i="27"/>
  <c r="V277" i="27"/>
  <c r="V341" i="27"/>
  <c r="V405" i="27"/>
  <c r="V469" i="27"/>
  <c r="V533" i="27"/>
  <c r="V597" i="27"/>
  <c r="V82" i="27"/>
  <c r="V146" i="27"/>
  <c r="V210" i="27"/>
  <c r="V274" i="27"/>
  <c r="V338" i="27"/>
  <c r="V402" i="27"/>
  <c r="V466" i="27"/>
  <c r="V530" i="27"/>
  <c r="V594" i="27"/>
  <c r="AI9" i="12"/>
  <c r="V79" i="27"/>
  <c r="V143" i="27"/>
  <c r="V207" i="27"/>
  <c r="V271" i="27"/>
  <c r="V335" i="27"/>
  <c r="V399" i="27"/>
  <c r="V463" i="27"/>
  <c r="V527" i="27"/>
  <c r="V591" i="27"/>
  <c r="V201" i="28"/>
  <c r="V393" i="28"/>
  <c r="V80" i="27"/>
  <c r="V144" i="27"/>
  <c r="V208" i="27"/>
  <c r="V272" i="27"/>
  <c r="V336" i="27"/>
  <c r="V400" i="27"/>
  <c r="V464" i="27"/>
  <c r="V528" i="27"/>
  <c r="V592" i="27"/>
  <c r="V249" i="26"/>
  <c r="V313" i="26"/>
  <c r="V377" i="26"/>
  <c r="V441" i="26"/>
  <c r="V505" i="26"/>
  <c r="V99" i="54"/>
  <c r="V163" i="54"/>
  <c r="V227" i="54"/>
  <c r="V291" i="54"/>
  <c r="V355" i="54"/>
  <c r="V419" i="54"/>
  <c r="V483" i="54"/>
  <c r="V547" i="54"/>
  <c r="V202" i="26"/>
  <c r="V266" i="26"/>
  <c r="V330" i="26"/>
  <c r="V394" i="26"/>
  <c r="V458" i="26"/>
  <c r="V522" i="26"/>
  <c r="V586" i="26"/>
  <c r="V52" i="54"/>
  <c r="V116" i="54"/>
  <c r="V180" i="54"/>
  <c r="V244" i="54"/>
  <c r="V308" i="54"/>
  <c r="V372" i="54"/>
  <c r="V436" i="54"/>
  <c r="V500" i="54"/>
  <c r="V564" i="54"/>
  <c r="T13" i="12"/>
  <c r="AH13" i="41"/>
  <c r="AH13" i="12"/>
  <c r="V251" i="26"/>
  <c r="V315" i="26"/>
  <c r="V379" i="26"/>
  <c r="V443" i="26"/>
  <c r="V507" i="26"/>
  <c r="V603" i="26"/>
  <c r="V65" i="54"/>
  <c r="S15" i="41" s="1"/>
  <c r="V129" i="54"/>
  <c r="V193" i="54"/>
  <c r="V257" i="54"/>
  <c r="V321" i="54"/>
  <c r="V385" i="54"/>
  <c r="V449" i="54"/>
  <c r="V513" i="54"/>
  <c r="V577" i="54"/>
  <c r="V100" i="26"/>
  <c r="V164" i="26"/>
  <c r="V228" i="26"/>
  <c r="V292" i="26"/>
  <c r="V356" i="26"/>
  <c r="V420" i="26"/>
  <c r="V484" i="26"/>
  <c r="V580" i="26"/>
  <c r="V74" i="54"/>
  <c r="V138" i="54"/>
  <c r="V202" i="54"/>
  <c r="V266" i="54"/>
  <c r="V330" i="54"/>
  <c r="V394" i="54"/>
  <c r="V458" i="54"/>
  <c r="V522" i="54"/>
  <c r="V586" i="54"/>
  <c r="V111" i="24"/>
  <c r="V175" i="24"/>
  <c r="V239" i="24"/>
  <c r="V303" i="24"/>
  <c r="V367" i="24"/>
  <c r="V431" i="24"/>
  <c r="V495" i="24"/>
  <c r="V559" i="24"/>
  <c r="AF13" i="41"/>
  <c r="R13" i="12"/>
  <c r="AF13" i="12"/>
  <c r="V49" i="24"/>
  <c r="V113" i="24"/>
  <c r="V177" i="24"/>
  <c r="V241" i="24"/>
  <c r="V82" i="24"/>
  <c r="V146" i="24"/>
  <c r="V210" i="24"/>
  <c r="V274" i="24"/>
  <c r="V338" i="24"/>
  <c r="V402" i="24"/>
  <c r="V466" i="24"/>
  <c r="V530" i="24"/>
  <c r="V594" i="24"/>
  <c r="V34" i="34"/>
  <c r="V98" i="34"/>
  <c r="V162" i="34"/>
  <c r="V226" i="34"/>
  <c r="V55" i="34"/>
  <c r="V119" i="34"/>
  <c r="V183" i="34"/>
  <c r="V247" i="34"/>
  <c r="V311" i="34"/>
  <c r="V32" i="34"/>
  <c r="V96" i="34"/>
  <c r="V160" i="34"/>
  <c r="V224" i="34"/>
  <c r="V53" i="34"/>
  <c r="V117" i="34"/>
  <c r="V181" i="34"/>
  <c r="V245" i="34"/>
  <c r="V309" i="34"/>
  <c r="V290" i="34"/>
  <c r="V383" i="34"/>
  <c r="V447" i="34"/>
  <c r="V511" i="34"/>
  <c r="V349" i="34"/>
  <c r="V413" i="34"/>
  <c r="V477" i="34"/>
  <c r="V296" i="34"/>
  <c r="V386" i="34"/>
  <c r="V450" i="34"/>
  <c r="V535" i="34"/>
  <c r="V584" i="34"/>
  <c r="V548" i="34"/>
  <c r="V440" i="34"/>
  <c r="V11" i="33"/>
  <c r="V75" i="33"/>
  <c r="V139" i="33"/>
  <c r="V203" i="33"/>
  <c r="V267" i="33"/>
  <c r="V331" i="33"/>
  <c r="V395" i="33"/>
  <c r="V459" i="33"/>
  <c r="V523" i="33"/>
  <c r="V108" i="33"/>
  <c r="V172" i="33"/>
  <c r="V236" i="33"/>
  <c r="V300" i="33"/>
  <c r="V364" i="33"/>
  <c r="V428" i="33"/>
  <c r="V492" i="33"/>
  <c r="V583" i="33"/>
  <c r="V600" i="33"/>
  <c r="V418" i="33"/>
  <c r="V570" i="33"/>
  <c r="V36" i="32"/>
  <c r="V100" i="32"/>
  <c r="V164" i="32"/>
  <c r="V228" i="32"/>
  <c r="V292" i="32"/>
  <c r="AA16" i="41"/>
  <c r="AO16" i="12"/>
  <c r="V53" i="32"/>
  <c r="V117" i="32"/>
  <c r="V181" i="32"/>
  <c r="V245" i="32"/>
  <c r="V14" i="32"/>
  <c r="V78" i="32"/>
  <c r="V142" i="32"/>
  <c r="V206" i="32"/>
  <c r="V270" i="32"/>
  <c r="V47" i="32"/>
  <c r="V111" i="32"/>
  <c r="V175" i="32"/>
  <c r="V239" i="32"/>
  <c r="V302" i="32"/>
  <c r="V367" i="32"/>
  <c r="V431" i="32"/>
  <c r="V495" i="32"/>
  <c r="V559" i="32"/>
  <c r="V316" i="32"/>
  <c r="V380" i="32"/>
  <c r="V444" i="32"/>
  <c r="V508" i="32"/>
  <c r="V572" i="32"/>
  <c r="V329" i="32"/>
  <c r="V393" i="32"/>
  <c r="V457" i="32"/>
  <c r="V521" i="32"/>
  <c r="V585" i="32"/>
  <c r="V342" i="32"/>
  <c r="V406" i="32"/>
  <c r="V470" i="32"/>
  <c r="V534" i="32"/>
  <c r="V598" i="32"/>
  <c r="V62" i="31"/>
  <c r="V126" i="31"/>
  <c r="V190" i="31"/>
  <c r="V254" i="31"/>
  <c r="V318" i="31"/>
  <c r="V382" i="31"/>
  <c r="V446" i="31"/>
  <c r="V510" i="31"/>
  <c r="V574" i="31"/>
  <c r="V39" i="31"/>
  <c r="V103" i="31"/>
  <c r="V167" i="31"/>
  <c r="V231" i="31"/>
  <c r="V295" i="31"/>
  <c r="V359" i="31"/>
  <c r="V423" i="31"/>
  <c r="V487" i="31"/>
  <c r="V551" i="31"/>
  <c r="V16" i="31"/>
  <c r="V80" i="31"/>
  <c r="V144" i="31"/>
  <c r="V208" i="31"/>
  <c r="V272" i="31"/>
  <c r="V336" i="31"/>
  <c r="V400" i="31"/>
  <c r="V464" i="31"/>
  <c r="V528" i="31"/>
  <c r="V592" i="31"/>
  <c r="V57" i="31"/>
  <c r="V121" i="31"/>
  <c r="V185" i="31"/>
  <c r="V249" i="31"/>
  <c r="V313" i="31"/>
  <c r="V377" i="31"/>
  <c r="V441" i="31"/>
  <c r="V505" i="31"/>
  <c r="V569" i="31"/>
  <c r="V33" i="30"/>
  <c r="V97" i="30"/>
  <c r="V161" i="30"/>
  <c r="V225" i="30"/>
  <c r="V289" i="30"/>
  <c r="V353" i="30"/>
  <c r="V417" i="30"/>
  <c r="V481" i="30"/>
  <c r="V545" i="30"/>
  <c r="V466" i="30"/>
  <c r="V530" i="30"/>
  <c r="V594" i="30"/>
  <c r="V67" i="30"/>
  <c r="V131" i="30"/>
  <c r="V195" i="30"/>
  <c r="V52" i="30"/>
  <c r="V116" i="30"/>
  <c r="V180" i="30"/>
  <c r="V244" i="30"/>
  <c r="V308" i="30"/>
  <c r="V372" i="30"/>
  <c r="V436" i="30"/>
  <c r="V500" i="30"/>
  <c r="V564" i="30"/>
  <c r="V228" i="55"/>
  <c r="V292" i="55"/>
  <c r="V356" i="55"/>
  <c r="V420" i="55"/>
  <c r="V484" i="55"/>
  <c r="V548" i="55"/>
  <c r="V33" i="55"/>
  <c r="V97" i="55"/>
  <c r="V161" i="55"/>
  <c r="V177" i="55"/>
  <c r="V241" i="55"/>
  <c r="V305" i="55"/>
  <c r="V369" i="55"/>
  <c r="V433" i="55"/>
  <c r="V465" i="55"/>
  <c r="V529" i="55"/>
  <c r="V593" i="55"/>
  <c r="AK12" i="41"/>
  <c r="W12" i="41"/>
  <c r="AK12" i="12"/>
  <c r="W12" i="12"/>
  <c r="V52" i="28"/>
  <c r="V116" i="28"/>
  <c r="V180" i="28"/>
  <c r="V190" i="55"/>
  <c r="V254" i="55"/>
  <c r="V318" i="55"/>
  <c r="V382" i="55"/>
  <c r="V446" i="55"/>
  <c r="V494" i="55"/>
  <c r="V510" i="55"/>
  <c r="V558" i="55"/>
  <c r="V574" i="55"/>
  <c r="V41" i="28"/>
  <c r="V105" i="28"/>
  <c r="V121" i="28"/>
  <c r="V185" i="28"/>
  <c r="V23" i="55"/>
  <c r="V87" i="55"/>
  <c r="V151" i="55"/>
  <c r="V215" i="55"/>
  <c r="V279" i="55"/>
  <c r="V343" i="55"/>
  <c r="V407" i="55"/>
  <c r="V471" i="55"/>
  <c r="V535" i="55"/>
  <c r="V599" i="55"/>
  <c r="V62" i="28"/>
  <c r="V126" i="28"/>
  <c r="V190" i="28"/>
  <c r="V238" i="28"/>
  <c r="V302" i="28"/>
  <c r="V366" i="28"/>
  <c r="V430" i="28"/>
  <c r="V494" i="28"/>
  <c r="V558" i="28"/>
  <c r="U11" i="12"/>
  <c r="AI11" i="41"/>
  <c r="V89" i="27"/>
  <c r="V153" i="27"/>
  <c r="V217" i="27"/>
  <c r="V281" i="27"/>
  <c r="V345" i="27"/>
  <c r="V409" i="27"/>
  <c r="V473" i="27"/>
  <c r="V537" i="27"/>
  <c r="V601" i="27"/>
  <c r="V239" i="28"/>
  <c r="V303" i="28"/>
  <c r="V367" i="28"/>
  <c r="V431" i="28"/>
  <c r="V495" i="28"/>
  <c r="V559" i="28"/>
  <c r="U10" i="12"/>
  <c r="AI10" i="41"/>
  <c r="V86" i="27"/>
  <c r="V150" i="27"/>
  <c r="V214" i="27"/>
  <c r="V278" i="27"/>
  <c r="V342" i="27"/>
  <c r="V406" i="27"/>
  <c r="V470" i="27"/>
  <c r="V534" i="27"/>
  <c r="V598" i="27"/>
  <c r="V83" i="27"/>
  <c r="V147" i="27"/>
  <c r="V211" i="27"/>
  <c r="V275" i="27"/>
  <c r="V339" i="27"/>
  <c r="V403" i="27"/>
  <c r="V467" i="27"/>
  <c r="V531" i="27"/>
  <c r="V595" i="27"/>
  <c r="V237" i="28"/>
  <c r="V301" i="28"/>
  <c r="V365" i="28"/>
  <c r="V429" i="28"/>
  <c r="V493" i="28"/>
  <c r="V557" i="28"/>
  <c r="V84" i="27"/>
  <c r="V148" i="27"/>
  <c r="V212" i="27"/>
  <c r="V276" i="27"/>
  <c r="V340" i="27"/>
  <c r="V404" i="27"/>
  <c r="V468" i="27"/>
  <c r="V532" i="27"/>
  <c r="V596" i="27"/>
  <c r="V253" i="26"/>
  <c r="V317" i="26"/>
  <c r="V381" i="26"/>
  <c r="V445" i="26"/>
  <c r="V509" i="26"/>
  <c r="V103" i="54"/>
  <c r="V167" i="54"/>
  <c r="V231" i="54"/>
  <c r="V295" i="54"/>
  <c r="V359" i="54"/>
  <c r="V423" i="54"/>
  <c r="V487" i="54"/>
  <c r="V551" i="54"/>
  <c r="V94" i="26"/>
  <c r="V142" i="26"/>
  <c r="V158" i="26"/>
  <c r="V206" i="26"/>
  <c r="V222" i="26"/>
  <c r="V270" i="26"/>
  <c r="V286" i="26"/>
  <c r="V334" i="26"/>
  <c r="V350" i="26"/>
  <c r="V398" i="26"/>
  <c r="V462" i="26"/>
  <c r="V526" i="26"/>
  <c r="V590" i="26"/>
  <c r="V56" i="54"/>
  <c r="V120" i="54"/>
  <c r="V184" i="54"/>
  <c r="V248" i="54"/>
  <c r="V312" i="54"/>
  <c r="V376" i="54"/>
  <c r="V440" i="54"/>
  <c r="V504" i="54"/>
  <c r="V568" i="54"/>
  <c r="V47" i="26"/>
  <c r="V111" i="26"/>
  <c r="V159" i="26"/>
  <c r="V223" i="26"/>
  <c r="V287" i="26"/>
  <c r="V351" i="26"/>
  <c r="V415" i="26"/>
  <c r="V479" i="26"/>
  <c r="V543" i="26"/>
  <c r="AH7" i="12"/>
  <c r="AH7" i="41"/>
  <c r="V69" i="54"/>
  <c r="V133" i="54"/>
  <c r="V197" i="54"/>
  <c r="V261" i="54"/>
  <c r="V325" i="54"/>
  <c r="V389" i="54"/>
  <c r="V453" i="54"/>
  <c r="V517" i="54"/>
  <c r="V581" i="54"/>
  <c r="V104" i="26"/>
  <c r="V168" i="26"/>
  <c r="V232" i="26"/>
  <c r="V296" i="26"/>
  <c r="V360" i="26"/>
  <c r="V424" i="26"/>
  <c r="V488" i="26"/>
  <c r="V584" i="26"/>
  <c r="S9" i="41"/>
  <c r="AG9" i="41"/>
  <c r="S9" i="12"/>
  <c r="AG9" i="12"/>
  <c r="V78" i="54"/>
  <c r="V142" i="54"/>
  <c r="V206" i="54"/>
  <c r="V270" i="54"/>
  <c r="V334" i="54"/>
  <c r="V398" i="54"/>
  <c r="V462" i="54"/>
  <c r="V526" i="54"/>
  <c r="V590" i="54"/>
  <c r="V51" i="24"/>
  <c r="V115" i="24"/>
  <c r="V179" i="24"/>
  <c r="V243" i="24"/>
  <c r="V307" i="24"/>
  <c r="V371" i="24"/>
  <c r="V435" i="24"/>
  <c r="V499" i="24"/>
  <c r="V563" i="24"/>
  <c r="V92" i="24"/>
  <c r="V156" i="24"/>
  <c r="V220" i="24"/>
  <c r="V300" i="24"/>
  <c r="V364" i="24"/>
  <c r="V428" i="24"/>
  <c r="V492" i="24"/>
  <c r="V556" i="24"/>
  <c r="V21" i="24"/>
  <c r="R11" i="12" s="1"/>
  <c r="V53" i="24"/>
  <c r="V117" i="24"/>
  <c r="V181" i="24"/>
  <c r="V293" i="24"/>
  <c r="V357" i="24"/>
  <c r="V421" i="24"/>
  <c r="V485" i="24"/>
  <c r="V549" i="24"/>
  <c r="V278" i="24"/>
  <c r="V342" i="24"/>
  <c r="V406" i="24"/>
  <c r="V470" i="24"/>
  <c r="V534" i="24"/>
  <c r="V598" i="24"/>
  <c r="D323" i="20"/>
  <c r="D324" i="20"/>
  <c r="D325" i="20"/>
  <c r="D326" i="20"/>
  <c r="D327" i="20"/>
  <c r="D328" i="20"/>
  <c r="D330" i="20"/>
  <c r="D331" i="20"/>
  <c r="D332" i="20"/>
  <c r="D333" i="20"/>
  <c r="D334" i="20"/>
  <c r="D335" i="20"/>
  <c r="D336" i="20"/>
  <c r="D337" i="20"/>
  <c r="D339" i="20"/>
  <c r="D340" i="20"/>
  <c r="D341" i="20"/>
  <c r="D342" i="20"/>
  <c r="D343" i="20"/>
  <c r="D344" i="20"/>
  <c r="D345" i="20"/>
  <c r="D346" i="20"/>
  <c r="D347" i="20"/>
  <c r="D348" i="20"/>
  <c r="D349" i="20"/>
  <c r="D350" i="20"/>
  <c r="D351" i="20"/>
  <c r="D352" i="20"/>
  <c r="D353" i="20"/>
  <c r="D355" i="20"/>
  <c r="D356" i="20"/>
  <c r="D357" i="20"/>
  <c r="D359" i="20"/>
  <c r="D360" i="20"/>
  <c r="D361" i="20"/>
  <c r="D362" i="20"/>
  <c r="D363" i="20"/>
  <c r="D364" i="20"/>
  <c r="D365" i="20"/>
  <c r="D366" i="20"/>
  <c r="D367" i="20"/>
  <c r="D368" i="20"/>
  <c r="D369" i="20"/>
  <c r="D371" i="20"/>
  <c r="D372" i="20"/>
  <c r="D373" i="20"/>
  <c r="D375" i="20"/>
  <c r="D376" i="20"/>
  <c r="D377" i="20"/>
  <c r="D378" i="20"/>
  <c r="D379" i="20"/>
  <c r="D380" i="20"/>
  <c r="D381" i="20"/>
  <c r="D382" i="20"/>
  <c r="D383" i="20"/>
  <c r="D384" i="20"/>
  <c r="D385" i="20"/>
  <c r="D387" i="20"/>
  <c r="D388" i="20"/>
  <c r="D389" i="20"/>
  <c r="D391" i="20"/>
  <c r="D392" i="20"/>
  <c r="D393" i="20"/>
  <c r="D394" i="20"/>
  <c r="D395" i="20"/>
  <c r="D396" i="20"/>
  <c r="D397" i="20"/>
  <c r="D398" i="20"/>
  <c r="D399" i="20"/>
  <c r="D400" i="20"/>
  <c r="D401" i="20"/>
  <c r="D403" i="20"/>
  <c r="D404" i="20"/>
  <c r="D405" i="20"/>
  <c r="D407" i="20"/>
  <c r="D408" i="20"/>
  <c r="D409" i="20"/>
  <c r="D410" i="20"/>
  <c r="D411" i="20"/>
  <c r="D412" i="20"/>
  <c r="D413" i="20"/>
  <c r="D414" i="20"/>
  <c r="D415" i="20"/>
  <c r="D416" i="20"/>
  <c r="D417" i="20"/>
  <c r="D418" i="20"/>
  <c r="D419" i="20"/>
  <c r="D420" i="20"/>
  <c r="D329" i="20"/>
  <c r="D338" i="20"/>
  <c r="D354" i="20"/>
  <c r="D358" i="20"/>
  <c r="D370" i="20"/>
  <c r="D374" i="20"/>
  <c r="D386" i="20"/>
  <c r="D390" i="20"/>
  <c r="D402" i="20"/>
  <c r="D406"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D320" i="20"/>
  <c r="C20" i="20"/>
  <c r="D20" i="20" s="1"/>
  <c r="C21" i="20"/>
  <c r="D21" i="20" s="1"/>
  <c r="C22" i="20"/>
  <c r="D22" i="20" s="1"/>
  <c r="C23" i="20"/>
  <c r="D23" i="20" s="1"/>
  <c r="D24" i="20"/>
  <c r="C25" i="20"/>
  <c r="D25" i="20" s="1"/>
  <c r="C26" i="20"/>
  <c r="D26" i="20" s="1"/>
  <c r="C27" i="20"/>
  <c r="D27" i="20" s="1"/>
  <c r="C28" i="20"/>
  <c r="D28" i="20" s="1"/>
  <c r="C29" i="20"/>
  <c r="D29" i="20" s="1"/>
  <c r="C30" i="20"/>
  <c r="D30" i="20" s="1"/>
  <c r="C31" i="20"/>
  <c r="D31" i="20" s="1"/>
  <c r="C32" i="20"/>
  <c r="D32" i="20" s="1"/>
  <c r="C33" i="20"/>
  <c r="D33" i="20" s="1"/>
  <c r="C34" i="20"/>
  <c r="D34" i="20" s="1"/>
  <c r="C35" i="20"/>
  <c r="D35" i="20" s="1"/>
  <c r="C36" i="20"/>
  <c r="D36" i="20" s="1"/>
  <c r="C37" i="20"/>
  <c r="D37" i="20" s="1"/>
  <c r="C38" i="20"/>
  <c r="D38" i="20" s="1"/>
  <c r="C39" i="20"/>
  <c r="D39" i="20" s="1"/>
  <c r="C40" i="20"/>
  <c r="D40" i="20" s="1"/>
  <c r="C41" i="20"/>
  <c r="D41" i="20" s="1"/>
  <c r="C42" i="20"/>
  <c r="D42" i="20" s="1"/>
  <c r="C43" i="20"/>
  <c r="D43" i="20" s="1"/>
  <c r="C44" i="20"/>
  <c r="D44" i="20" s="1"/>
  <c r="C45" i="20"/>
  <c r="D45" i="20" s="1"/>
  <c r="C46" i="20"/>
  <c r="D46" i="20" s="1"/>
  <c r="C47" i="20"/>
  <c r="D47" i="20" s="1"/>
  <c r="C48" i="20"/>
  <c r="D48" i="20" s="1"/>
  <c r="C49" i="20"/>
  <c r="D49" i="20" s="1"/>
  <c r="C50" i="20"/>
  <c r="D50" i="20" s="1"/>
  <c r="C51" i="20"/>
  <c r="D51" i="20" s="1"/>
  <c r="C52" i="20"/>
  <c r="D52" i="20" s="1"/>
  <c r="C53" i="20"/>
  <c r="D53" i="20" s="1"/>
  <c r="C54" i="20"/>
  <c r="D54" i="20" s="1"/>
  <c r="C55" i="20"/>
  <c r="D55" i="20" s="1"/>
  <c r="C56" i="20"/>
  <c r="D56" i="20" s="1"/>
  <c r="C57" i="20"/>
  <c r="D57" i="20" s="1"/>
  <c r="C58" i="20"/>
  <c r="D58" i="20" s="1"/>
  <c r="C59" i="20"/>
  <c r="D59" i="20" s="1"/>
  <c r="C60" i="20"/>
  <c r="D60" i="20" s="1"/>
  <c r="C61" i="20"/>
  <c r="D61" i="20" s="1"/>
  <c r="C62" i="20"/>
  <c r="D62" i="20" s="1"/>
  <c r="C63" i="20"/>
  <c r="D63" i="20" s="1"/>
  <c r="C64" i="20"/>
  <c r="D64" i="20" s="1"/>
  <c r="C65" i="20"/>
  <c r="D65" i="20" s="1"/>
  <c r="C66" i="20"/>
  <c r="D66" i="20" s="1"/>
  <c r="C67" i="20"/>
  <c r="D67" i="20" s="1"/>
  <c r="C68" i="20"/>
  <c r="D68" i="20" s="1"/>
  <c r="C69" i="20"/>
  <c r="D69" i="20" s="1"/>
  <c r="C70" i="20"/>
  <c r="D70" i="20" s="1"/>
  <c r="C71" i="20"/>
  <c r="D71" i="20" s="1"/>
  <c r="C72" i="20"/>
  <c r="D72" i="20" s="1"/>
  <c r="C73" i="20"/>
  <c r="D73" i="20" s="1"/>
  <c r="C74" i="20"/>
  <c r="D74" i="20" s="1"/>
  <c r="C75" i="20"/>
  <c r="D75" i="20" s="1"/>
  <c r="C76" i="20"/>
  <c r="D76" i="20" s="1"/>
  <c r="C77" i="20"/>
  <c r="D77" i="20" s="1"/>
  <c r="C78" i="20"/>
  <c r="D78" i="20" s="1"/>
  <c r="C79" i="20"/>
  <c r="D79" i="20" s="1"/>
  <c r="C80" i="20"/>
  <c r="D80" i="20" s="1"/>
  <c r="C81" i="20"/>
  <c r="D81" i="20" s="1"/>
  <c r="C82" i="20"/>
  <c r="D82" i="20" s="1"/>
  <c r="C83" i="20"/>
  <c r="D83" i="20" s="1"/>
  <c r="C84" i="20"/>
  <c r="D84" i="20" s="1"/>
  <c r="C85" i="20"/>
  <c r="D85" i="20" s="1"/>
  <c r="C86" i="20"/>
  <c r="D86" i="20" s="1"/>
  <c r="C87" i="20"/>
  <c r="D87" i="20" s="1"/>
  <c r="C88" i="20"/>
  <c r="D88" i="20" s="1"/>
  <c r="C89" i="20"/>
  <c r="D89" i="20" s="1"/>
  <c r="C90" i="20"/>
  <c r="D90" i="20" s="1"/>
  <c r="C91" i="20"/>
  <c r="D91" i="20" s="1"/>
  <c r="C92" i="20"/>
  <c r="D92" i="20" s="1"/>
  <c r="C93" i="20"/>
  <c r="D93" i="20" s="1"/>
  <c r="C94" i="20"/>
  <c r="D94" i="20" s="1"/>
  <c r="C95" i="20"/>
  <c r="D95" i="20" s="1"/>
  <c r="C96" i="20"/>
  <c r="D96" i="20" s="1"/>
  <c r="C97" i="20"/>
  <c r="D97" i="20" s="1"/>
  <c r="C98" i="20"/>
  <c r="D98" i="20" s="1"/>
  <c r="C99" i="20"/>
  <c r="D99" i="20" s="1"/>
  <c r="C100" i="20"/>
  <c r="D100" i="20" s="1"/>
  <c r="C101" i="20"/>
  <c r="D101" i="20" s="1"/>
  <c r="C102" i="20"/>
  <c r="D102" i="20" s="1"/>
  <c r="C103" i="20"/>
  <c r="D103" i="20" s="1"/>
  <c r="C104" i="20"/>
  <c r="D104" i="20" s="1"/>
  <c r="C105" i="20"/>
  <c r="D105" i="20" s="1"/>
  <c r="C106" i="20"/>
  <c r="D106" i="20" s="1"/>
  <c r="C107" i="20"/>
  <c r="D107" i="20" s="1"/>
  <c r="C108" i="20"/>
  <c r="D108" i="20" s="1"/>
  <c r="C109" i="20"/>
  <c r="D109" i="20" s="1"/>
  <c r="C110" i="20"/>
  <c r="D110" i="20" s="1"/>
  <c r="C111" i="20"/>
  <c r="D111" i="20" s="1"/>
  <c r="C112" i="20"/>
  <c r="D112" i="20" s="1"/>
  <c r="C113" i="20"/>
  <c r="D113" i="20" s="1"/>
  <c r="C114" i="20"/>
  <c r="D114" i="20" s="1"/>
  <c r="C115" i="20"/>
  <c r="D115" i="20" s="1"/>
  <c r="C116" i="20"/>
  <c r="D116" i="20" s="1"/>
  <c r="C117" i="20"/>
  <c r="D117" i="20" s="1"/>
  <c r="C118" i="20"/>
  <c r="D118" i="20" s="1"/>
  <c r="C119" i="20"/>
  <c r="D119" i="20" s="1"/>
  <c r="C120" i="20"/>
  <c r="D120" i="20" s="1"/>
  <c r="C121" i="20"/>
  <c r="D121" i="20" s="1"/>
  <c r="C122" i="20"/>
  <c r="D122" i="20" s="1"/>
  <c r="C123" i="20"/>
  <c r="D123" i="20" s="1"/>
  <c r="C124" i="20"/>
  <c r="D124" i="20" s="1"/>
  <c r="C125" i="20"/>
  <c r="D125" i="20" s="1"/>
  <c r="C126" i="20"/>
  <c r="D126" i="20" s="1"/>
  <c r="C127" i="20"/>
  <c r="D127" i="20" s="1"/>
  <c r="C128" i="20"/>
  <c r="D128" i="20" s="1"/>
  <c r="C129" i="20"/>
  <c r="D129" i="20" s="1"/>
  <c r="C130" i="20"/>
  <c r="D130" i="20" s="1"/>
  <c r="C131" i="20"/>
  <c r="D131" i="20" s="1"/>
  <c r="C132" i="20"/>
  <c r="C133" i="20"/>
  <c r="D133" i="20" s="1"/>
  <c r="C134" i="20"/>
  <c r="D134" i="20" s="1"/>
  <c r="C135" i="20"/>
  <c r="D135" i="20" s="1"/>
  <c r="C136" i="20"/>
  <c r="D136" i="20" s="1"/>
  <c r="C137" i="20"/>
  <c r="D137" i="20" s="1"/>
  <c r="C138" i="20"/>
  <c r="D138" i="20" s="1"/>
  <c r="C139" i="20"/>
  <c r="D139" i="20" s="1"/>
  <c r="C140" i="20"/>
  <c r="D140" i="20" s="1"/>
  <c r="C141" i="20"/>
  <c r="D141" i="20" s="1"/>
  <c r="C142" i="20"/>
  <c r="D142" i="20" s="1"/>
  <c r="C143" i="20"/>
  <c r="D143" i="20" s="1"/>
  <c r="C144" i="20"/>
  <c r="D144" i="20" s="1"/>
  <c r="C145" i="20"/>
  <c r="D145" i="20" s="1"/>
  <c r="C146" i="20"/>
  <c r="D146" i="20" s="1"/>
  <c r="C147" i="20"/>
  <c r="D147" i="20" s="1"/>
  <c r="C148" i="20"/>
  <c r="D148" i="20" s="1"/>
  <c r="C149" i="20"/>
  <c r="D149" i="20" s="1"/>
  <c r="C150" i="20"/>
  <c r="D150" i="20" s="1"/>
  <c r="C151" i="20"/>
  <c r="D151" i="20" s="1"/>
  <c r="C152" i="20"/>
  <c r="D152" i="20" s="1"/>
  <c r="C153" i="20"/>
  <c r="D153" i="20" s="1"/>
  <c r="C154" i="20"/>
  <c r="D154" i="20" s="1"/>
  <c r="C155" i="20"/>
  <c r="D155" i="20" s="1"/>
  <c r="C156" i="20"/>
  <c r="D156" i="20" s="1"/>
  <c r="C157" i="20"/>
  <c r="C158" i="20"/>
  <c r="D158" i="20" s="1"/>
  <c r="C159" i="20"/>
  <c r="D159" i="20" s="1"/>
  <c r="C160" i="20"/>
  <c r="D160" i="20" s="1"/>
  <c r="C161" i="20"/>
  <c r="D161" i="20" s="1"/>
  <c r="C162" i="20"/>
  <c r="D162" i="20" s="1"/>
  <c r="C163" i="20"/>
  <c r="D163" i="20" s="1"/>
  <c r="C164" i="20"/>
  <c r="D164" i="20" s="1"/>
  <c r="C165" i="20"/>
  <c r="D165" i="20" s="1"/>
  <c r="C166" i="20"/>
  <c r="D166" i="20" s="1"/>
  <c r="C167" i="20"/>
  <c r="D167" i="20" s="1"/>
  <c r="C168" i="20"/>
  <c r="D168" i="20" s="1"/>
  <c r="C169" i="20"/>
  <c r="D169" i="20" s="1"/>
  <c r="C170" i="20"/>
  <c r="D170" i="20" s="1"/>
  <c r="C171" i="20"/>
  <c r="D171" i="20" s="1"/>
  <c r="C172" i="20"/>
  <c r="D172" i="20" s="1"/>
  <c r="C173" i="20"/>
  <c r="D173" i="20" s="1"/>
  <c r="C174" i="20"/>
  <c r="D174" i="20" s="1"/>
  <c r="C175" i="20"/>
  <c r="D175" i="20" s="1"/>
  <c r="C176" i="20"/>
  <c r="D176" i="20" s="1"/>
  <c r="C177" i="20"/>
  <c r="D177" i="20" s="1"/>
  <c r="C178" i="20"/>
  <c r="D178" i="20" s="1"/>
  <c r="C179" i="20"/>
  <c r="D179" i="20" s="1"/>
  <c r="C180" i="20"/>
  <c r="D180" i="20" s="1"/>
  <c r="C181" i="20"/>
  <c r="D181" i="20" s="1"/>
  <c r="C182" i="20"/>
  <c r="D182" i="20" s="1"/>
  <c r="C183" i="20"/>
  <c r="D183" i="20" s="1"/>
  <c r="C184" i="20"/>
  <c r="D184" i="20" s="1"/>
  <c r="C185" i="20"/>
  <c r="D185" i="20" s="1"/>
  <c r="C186" i="20"/>
  <c r="D186" i="20" s="1"/>
  <c r="C187" i="20"/>
  <c r="D187" i="20" s="1"/>
  <c r="C188" i="20"/>
  <c r="D188" i="20" s="1"/>
  <c r="C189" i="20"/>
  <c r="D189" i="20" s="1"/>
  <c r="C190" i="20"/>
  <c r="D190" i="20" s="1"/>
  <c r="C191" i="20"/>
  <c r="D191" i="20" s="1"/>
  <c r="C192" i="20"/>
  <c r="D192" i="20" s="1"/>
  <c r="C193" i="20"/>
  <c r="D193" i="20" s="1"/>
  <c r="C194" i="20"/>
  <c r="D194" i="20" s="1"/>
  <c r="C195" i="20"/>
  <c r="D195" i="20" s="1"/>
  <c r="C196" i="20"/>
  <c r="D196" i="20" s="1"/>
  <c r="C197" i="20"/>
  <c r="D197" i="20" s="1"/>
  <c r="C198" i="20"/>
  <c r="D198" i="20" s="1"/>
  <c r="C199" i="20"/>
  <c r="D199" i="20" s="1"/>
  <c r="C200" i="20"/>
  <c r="D200" i="20" s="1"/>
  <c r="C201" i="20"/>
  <c r="D201" i="20" s="1"/>
  <c r="C202" i="20"/>
  <c r="D202" i="20" s="1"/>
  <c r="C203" i="20"/>
  <c r="D203" i="20" s="1"/>
  <c r="C204" i="20"/>
  <c r="D204" i="20" s="1"/>
  <c r="C205" i="20"/>
  <c r="D205" i="20" s="1"/>
  <c r="C206" i="20"/>
  <c r="D206" i="20" s="1"/>
  <c r="C207" i="20"/>
  <c r="D207" i="20" s="1"/>
  <c r="C208" i="20"/>
  <c r="D208" i="20" s="1"/>
  <c r="C209" i="20"/>
  <c r="D209" i="20" s="1"/>
  <c r="C210" i="20"/>
  <c r="D210" i="20" s="1"/>
  <c r="C211" i="20"/>
  <c r="D211" i="20" s="1"/>
  <c r="C212" i="20"/>
  <c r="D212" i="20" s="1"/>
  <c r="C213" i="20"/>
  <c r="D213" i="20" s="1"/>
  <c r="C214" i="20"/>
  <c r="D214" i="20" s="1"/>
  <c r="C215" i="20"/>
  <c r="D215" i="20" s="1"/>
  <c r="C216" i="20"/>
  <c r="D216" i="20" s="1"/>
  <c r="C217" i="20"/>
  <c r="D217" i="20" s="1"/>
  <c r="C19" i="20"/>
  <c r="D19" i="20" s="1"/>
  <c r="C222" i="20"/>
  <c r="D222" i="20" s="1"/>
  <c r="D132" i="20"/>
  <c r="D157" i="20"/>
  <c r="S10" i="12" l="1"/>
  <c r="S10" i="41"/>
  <c r="S8" i="41"/>
  <c r="AF7" i="41"/>
  <c r="R37" i="12"/>
  <c r="AF37" i="12"/>
  <c r="AG7" i="12"/>
  <c r="AA16" i="12"/>
  <c r="R9" i="12"/>
  <c r="AE37" i="12"/>
  <c r="Q37" i="41"/>
  <c r="S31" i="12"/>
  <c r="S7" i="41"/>
  <c r="AF7" i="12"/>
  <c r="AG7" i="41"/>
  <c r="AF9" i="41"/>
  <c r="AI8" i="41"/>
  <c r="R36" i="12"/>
  <c r="AF36" i="12"/>
  <c r="AE11" i="41"/>
  <c r="AG8" i="12"/>
  <c r="S31" i="41"/>
  <c r="T11" i="12"/>
  <c r="AE8" i="12"/>
  <c r="S12" i="41"/>
  <c r="AG12" i="41"/>
  <c r="S34" i="12"/>
  <c r="S33" i="12"/>
  <c r="AG28" i="12"/>
  <c r="AG33" i="12"/>
  <c r="AG34" i="12"/>
  <c r="AG24" i="12"/>
  <c r="S28" i="41"/>
  <c r="S33" i="41"/>
  <c r="AG34" i="41"/>
  <c r="S24" i="41"/>
  <c r="AG13" i="12"/>
  <c r="AG28" i="41"/>
  <c r="AG33" i="41"/>
  <c r="S34" i="41"/>
  <c r="AG24" i="41"/>
  <c r="S14" i="41"/>
  <c r="S15" i="12"/>
  <c r="AG15" i="41"/>
  <c r="S12" i="12"/>
  <c r="AG12" i="12"/>
  <c r="AG13" i="41"/>
  <c r="S13" i="12"/>
  <c r="S13" i="41"/>
  <c r="S11" i="41"/>
  <c r="AG11" i="41"/>
  <c r="S11" i="12"/>
  <c r="AG11" i="12"/>
  <c r="S14" i="12"/>
  <c r="AG14" i="12"/>
  <c r="AG14" i="41"/>
  <c r="AF11" i="41"/>
  <c r="AF11" i="12"/>
  <c r="AE11" i="12"/>
  <c r="Q11" i="41"/>
  <c r="Q11" i="12"/>
  <c r="AI8" i="12"/>
  <c r="Q8" i="12"/>
  <c r="AE8" i="41"/>
  <c r="Q8" i="41"/>
  <c r="G212" i="20"/>
  <c r="G204" i="20"/>
  <c r="G196" i="20"/>
  <c r="G188" i="20"/>
  <c r="N8" i="14"/>
  <c r="G217" i="20"/>
  <c r="G193" i="20"/>
  <c r="G169" i="20"/>
  <c r="G145" i="20"/>
  <c r="G211" i="20"/>
  <c r="G199" i="20"/>
  <c r="G187" i="20"/>
  <c r="G175" i="20"/>
  <c r="G163" i="20"/>
  <c r="G151" i="20"/>
  <c r="G143" i="20"/>
  <c r="G139" i="20"/>
  <c r="G135" i="20"/>
  <c r="G131" i="20"/>
  <c r="G127" i="20"/>
  <c r="G123" i="20"/>
  <c r="G119" i="20"/>
  <c r="G201" i="20"/>
  <c r="G177" i="20"/>
  <c r="G153" i="20"/>
  <c r="G129" i="20"/>
  <c r="G207" i="20"/>
  <c r="G195" i="20"/>
  <c r="G183" i="20"/>
  <c r="G171" i="20"/>
  <c r="G159" i="20"/>
  <c r="G147" i="20"/>
  <c r="G208" i="20"/>
  <c r="G192" i="20"/>
  <c r="G176" i="20"/>
  <c r="G160" i="20"/>
  <c r="G144" i="20"/>
  <c r="G126" i="20"/>
  <c r="G210" i="20"/>
  <c r="G202" i="20"/>
  <c r="G194" i="20"/>
  <c r="G186" i="20"/>
  <c r="G174" i="20"/>
  <c r="G209" i="20"/>
  <c r="G185" i="20"/>
  <c r="G161" i="20"/>
  <c r="G137" i="20"/>
  <c r="G215" i="20"/>
  <c r="G203" i="20"/>
  <c r="G191" i="20"/>
  <c r="G179" i="20"/>
  <c r="G167" i="20"/>
  <c r="G155" i="20"/>
  <c r="G216" i="20"/>
  <c r="G200" i="20"/>
  <c r="G184" i="20"/>
  <c r="G168" i="20"/>
  <c r="G152" i="20"/>
  <c r="G136" i="20"/>
  <c r="G214" i="20"/>
  <c r="G206" i="20"/>
  <c r="G198" i="20"/>
  <c r="G190" i="20"/>
  <c r="G182" i="20"/>
  <c r="G178" i="20"/>
  <c r="G170" i="20"/>
  <c r="G213" i="20"/>
  <c r="Q9" i="12"/>
  <c r="G166" i="20"/>
  <c r="G162" i="20"/>
  <c r="G158" i="20"/>
  <c r="G154" i="20"/>
  <c r="G150" i="20"/>
  <c r="G205" i="20"/>
  <c r="G197" i="20"/>
  <c r="G189" i="20"/>
  <c r="G181" i="20"/>
  <c r="G180" i="20"/>
  <c r="G172" i="20"/>
  <c r="G164" i="20"/>
  <c r="G156" i="20"/>
  <c r="G148" i="20"/>
  <c r="G140" i="20"/>
  <c r="G132" i="20"/>
  <c r="G121" i="20"/>
  <c r="G146" i="20"/>
  <c r="G142" i="20"/>
  <c r="G173" i="20"/>
  <c r="G165" i="20"/>
  <c r="G157" i="20"/>
  <c r="O8" i="14"/>
  <c r="O16" i="14"/>
  <c r="N16" i="14"/>
  <c r="I16" i="14"/>
  <c r="G16" i="14"/>
  <c r="H8" i="14"/>
  <c r="M8" i="14"/>
  <c r="G138" i="20"/>
  <c r="G134" i="20"/>
  <c r="G130" i="20"/>
  <c r="G122" i="20"/>
  <c r="AF10" i="12"/>
  <c r="AF10" i="41"/>
  <c r="R10" i="12"/>
  <c r="J16" i="14"/>
  <c r="E16" i="14"/>
  <c r="H16" i="14"/>
  <c r="K16" i="14"/>
  <c r="K8" i="14"/>
  <c r="I8" i="14"/>
  <c r="AE9" i="41"/>
  <c r="G149" i="20"/>
  <c r="G141" i="20"/>
  <c r="G133" i="20"/>
  <c r="G125" i="20"/>
  <c r="G8" i="14"/>
  <c r="J15" i="14"/>
  <c r="L16" i="14"/>
  <c r="L8" i="14"/>
  <c r="F16" i="14"/>
  <c r="Q9" i="41"/>
  <c r="G128" i="20"/>
  <c r="G124" i="20"/>
  <c r="G120" i="20"/>
  <c r="J7" i="14"/>
  <c r="F15" i="14"/>
  <c r="E8" i="14"/>
  <c r="AI34" i="12"/>
  <c r="AE9" i="12"/>
  <c r="M16" i="14"/>
  <c r="J8" i="14"/>
  <c r="AF12" i="41"/>
  <c r="AF12" i="12"/>
  <c r="R12" i="12"/>
  <c r="F8" i="14"/>
  <c r="K113" i="20"/>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G118" i="20" l="1"/>
  <c r="C1" i="13"/>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K307" i="22" s="1"/>
  <c r="D306" i="22"/>
  <c r="K306" i="22" s="1"/>
  <c r="D305" i="22"/>
  <c r="K305" i="22" s="1"/>
  <c r="D304" i="22"/>
  <c r="K304" i="22" s="1"/>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G212" i="22" s="1"/>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C196" i="22"/>
  <c r="D196" i="22" s="1"/>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C168" i="22"/>
  <c r="D168" i="22" s="1"/>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G110"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D322" i="20"/>
  <c r="D321" i="20"/>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K9" i="22" l="1"/>
  <c r="G9" i="22"/>
  <c r="K13" i="22"/>
  <c r="G13" i="22"/>
  <c r="G17" i="22"/>
  <c r="K17" i="22"/>
  <c r="K21" i="22"/>
  <c r="G21" i="22"/>
  <c r="K25" i="22"/>
  <c r="G25" i="22"/>
  <c r="K29" i="22"/>
  <c r="G29" i="22"/>
  <c r="G33" i="22"/>
  <c r="K33" i="22"/>
  <c r="K37" i="22"/>
  <c r="G37" i="22"/>
  <c r="K41" i="22"/>
  <c r="G41" i="22"/>
  <c r="G45" i="22"/>
  <c r="K45" i="22"/>
  <c r="K49" i="22"/>
  <c r="G49" i="22"/>
  <c r="K53" i="22"/>
  <c r="G53" i="22"/>
  <c r="K57" i="22"/>
  <c r="G57" i="22"/>
  <c r="K61" i="22"/>
  <c r="G61" i="22"/>
  <c r="G65" i="22"/>
  <c r="K65" i="22"/>
  <c r="K69" i="22"/>
  <c r="G69" i="22"/>
  <c r="K73" i="22"/>
  <c r="G73" i="22"/>
  <c r="K77" i="22"/>
  <c r="G77" i="22"/>
  <c r="G81" i="22"/>
  <c r="K81" i="22"/>
  <c r="K85" i="22"/>
  <c r="G85" i="22"/>
  <c r="K89" i="22"/>
  <c r="G89" i="22"/>
  <c r="G93" i="22"/>
  <c r="K93" i="22"/>
  <c r="G97" i="22"/>
  <c r="K97" i="22"/>
  <c r="K101" i="22"/>
  <c r="G101" i="22"/>
  <c r="K105" i="22"/>
  <c r="G105" i="22"/>
  <c r="G111" i="22"/>
  <c r="K109" i="22"/>
  <c r="K113" i="22"/>
  <c r="G115" i="22"/>
  <c r="G119" i="22"/>
  <c r="K117" i="22"/>
  <c r="K121" i="22"/>
  <c r="G123" i="22"/>
  <c r="G127" i="22"/>
  <c r="K125" i="22"/>
  <c r="G131" i="22"/>
  <c r="K129" i="22"/>
  <c r="G135" i="22"/>
  <c r="K133" i="22"/>
  <c r="G139" i="22"/>
  <c r="K137" i="22"/>
  <c r="K141" i="22"/>
  <c r="G143" i="22"/>
  <c r="K145" i="22"/>
  <c r="G147" i="22"/>
  <c r="K149" i="22"/>
  <c r="G151" i="22"/>
  <c r="K153" i="22"/>
  <c r="G155" i="22"/>
  <c r="K157" i="22"/>
  <c r="G159" i="22"/>
  <c r="G163" i="22"/>
  <c r="K161" i="22"/>
  <c r="G167" i="22"/>
  <c r="K165" i="22"/>
  <c r="G170" i="22"/>
  <c r="K168" i="22"/>
  <c r="K172" i="22"/>
  <c r="G174" i="22"/>
  <c r="G178" i="22"/>
  <c r="K176" i="22"/>
  <c r="K180" i="22"/>
  <c r="G182" i="22"/>
  <c r="K184" i="22"/>
  <c r="G186" i="22"/>
  <c r="G190" i="22"/>
  <c r="K188" i="22"/>
  <c r="G194" i="22"/>
  <c r="K192" i="22"/>
  <c r="K199" i="22"/>
  <c r="G201" i="22"/>
  <c r="K203" i="22"/>
  <c r="G205" i="22"/>
  <c r="G211" i="22"/>
  <c r="K207" i="22"/>
  <c r="K211" i="22"/>
  <c r="G215" i="22"/>
  <c r="K215" i="22"/>
  <c r="G219" i="22"/>
  <c r="G223" i="22"/>
  <c r="K219" i="22"/>
  <c r="K223" i="22"/>
  <c r="G227" i="22"/>
  <c r="G231" i="22"/>
  <c r="K227" i="22"/>
  <c r="G235" i="22"/>
  <c r="K231" i="22"/>
  <c r="K235" i="22"/>
  <c r="G239" i="22"/>
  <c r="K239" i="22"/>
  <c r="G243" i="22"/>
  <c r="G247" i="22"/>
  <c r="K243" i="22"/>
  <c r="G251" i="22"/>
  <c r="K247" i="22"/>
  <c r="G255" i="22"/>
  <c r="K251" i="22"/>
  <c r="K255" i="22"/>
  <c r="G259" i="22"/>
  <c r="G263" i="22"/>
  <c r="K259" i="22"/>
  <c r="G267" i="22"/>
  <c r="K263" i="22"/>
  <c r="G271" i="22"/>
  <c r="K267" i="22"/>
  <c r="K271" i="22"/>
  <c r="G275" i="22"/>
  <c r="K275" i="22"/>
  <c r="G279" i="22"/>
  <c r="G283" i="22"/>
  <c r="K279" i="22"/>
  <c r="G287" i="22"/>
  <c r="K283" i="22"/>
  <c r="K287" i="22"/>
  <c r="G291" i="22"/>
  <c r="K291" i="22"/>
  <c r="G295" i="22"/>
  <c r="K295" i="22"/>
  <c r="G299" i="22"/>
  <c r="G303" i="22"/>
  <c r="K299" i="22"/>
  <c r="K303" i="22"/>
  <c r="G307" i="22"/>
  <c r="G10" i="22"/>
  <c r="K10" i="22"/>
  <c r="K14" i="22"/>
  <c r="G14" i="22"/>
  <c r="K18" i="22"/>
  <c r="G18" i="22"/>
  <c r="G22" i="22"/>
  <c r="K22" i="22"/>
  <c r="G26" i="22"/>
  <c r="K26" i="22"/>
  <c r="G30" i="22"/>
  <c r="K30" i="22"/>
  <c r="G34" i="22"/>
  <c r="K34" i="22"/>
  <c r="G38" i="22"/>
  <c r="K38" i="22"/>
  <c r="K42" i="22"/>
  <c r="G42" i="22"/>
  <c r="K46" i="22"/>
  <c r="G46" i="22"/>
  <c r="G50" i="22"/>
  <c r="K50" i="22"/>
  <c r="G54" i="22"/>
  <c r="K54" i="22"/>
  <c r="K58" i="22"/>
  <c r="G58" i="22"/>
  <c r="K62" i="22"/>
  <c r="G62" i="22"/>
  <c r="K66" i="22"/>
  <c r="G66" i="22"/>
  <c r="K70" i="22"/>
  <c r="G70" i="22"/>
  <c r="K74" i="22"/>
  <c r="G74" i="22"/>
  <c r="K78" i="22"/>
  <c r="G78" i="22"/>
  <c r="K82" i="22"/>
  <c r="G82" i="22"/>
  <c r="G86" i="22"/>
  <c r="K86" i="22"/>
  <c r="K90" i="22"/>
  <c r="G90" i="22"/>
  <c r="K94" i="22"/>
  <c r="G94" i="22"/>
  <c r="K98" i="22"/>
  <c r="G98" i="22"/>
  <c r="G102" i="22"/>
  <c r="K102" i="22"/>
  <c r="K106" i="22"/>
  <c r="G106" i="22"/>
  <c r="K110" i="22"/>
  <c r="G112" i="22"/>
  <c r="K114" i="22"/>
  <c r="G116" i="22"/>
  <c r="G120" i="22"/>
  <c r="K118" i="22"/>
  <c r="K122" i="22"/>
  <c r="G124" i="22"/>
  <c r="K126" i="22"/>
  <c r="G128" i="22"/>
  <c r="G132" i="22"/>
  <c r="K130" i="22"/>
  <c r="G136" i="22"/>
  <c r="K134" i="22"/>
  <c r="K138" i="22"/>
  <c r="G140" i="22"/>
  <c r="K142" i="22"/>
  <c r="G144" i="22"/>
  <c r="G148" i="22"/>
  <c r="K146" i="22"/>
  <c r="G152" i="22"/>
  <c r="K150" i="22"/>
  <c r="K154" i="22"/>
  <c r="G156" i="22"/>
  <c r="K158" i="22"/>
  <c r="G160" i="22"/>
  <c r="K162" i="22"/>
  <c r="G164" i="22"/>
  <c r="K166" i="22"/>
  <c r="G168" i="22"/>
  <c r="K169" i="22"/>
  <c r="G171" i="22"/>
  <c r="G175" i="22"/>
  <c r="K173" i="22"/>
  <c r="K177" i="22"/>
  <c r="G179" i="22"/>
  <c r="K181" i="22"/>
  <c r="G183" i="22"/>
  <c r="G187" i="22"/>
  <c r="K185" i="22"/>
  <c r="K189" i="22"/>
  <c r="G191" i="22"/>
  <c r="K193" i="22"/>
  <c r="G195" i="22"/>
  <c r="K196" i="22"/>
  <c r="G198" i="22"/>
  <c r="K200" i="22"/>
  <c r="G202" i="22"/>
  <c r="K204" i="22"/>
  <c r="G206" i="22"/>
  <c r="K212" i="22"/>
  <c r="G216" i="22"/>
  <c r="G220" i="22"/>
  <c r="K216" i="22"/>
  <c r="K220" i="22"/>
  <c r="G224" i="22"/>
  <c r="G228" i="22"/>
  <c r="K224" i="22"/>
  <c r="G232" i="22"/>
  <c r="K228" i="22"/>
  <c r="G236" i="22"/>
  <c r="K232" i="22"/>
  <c r="G240" i="22"/>
  <c r="K236" i="22"/>
  <c r="K240" i="22"/>
  <c r="G244" i="22"/>
  <c r="G248" i="22"/>
  <c r="K244" i="22"/>
  <c r="G252" i="22"/>
  <c r="K248" i="22"/>
  <c r="K252" i="22"/>
  <c r="G256" i="22"/>
  <c r="K256" i="22"/>
  <c r="G260" i="22"/>
  <c r="K260" i="22"/>
  <c r="G264" i="22"/>
  <c r="G268" i="22"/>
  <c r="K264" i="22"/>
  <c r="K268" i="22"/>
  <c r="G272" i="22"/>
  <c r="K272" i="22"/>
  <c r="G276" i="22"/>
  <c r="G280" i="22"/>
  <c r="K276" i="22"/>
  <c r="G284" i="22"/>
  <c r="K280" i="22"/>
  <c r="K284" i="22"/>
  <c r="G288" i="22"/>
  <c r="K288" i="22"/>
  <c r="G292" i="22"/>
  <c r="K292" i="22"/>
  <c r="G296" i="22"/>
  <c r="G300" i="22"/>
  <c r="K296" i="22"/>
  <c r="K300" i="22"/>
  <c r="G304" i="22"/>
  <c r="G11" i="22"/>
  <c r="K11" i="22"/>
  <c r="K15" i="22"/>
  <c r="G15" i="22"/>
  <c r="G19" i="22"/>
  <c r="K19" i="22"/>
  <c r="G23" i="22"/>
  <c r="K23" i="22"/>
  <c r="K27" i="22"/>
  <c r="G27" i="22"/>
  <c r="K31" i="22"/>
  <c r="G31" i="22"/>
  <c r="K35" i="22"/>
  <c r="G35" i="22"/>
  <c r="K39" i="22"/>
  <c r="G39" i="22"/>
  <c r="G43" i="22"/>
  <c r="K43" i="22"/>
  <c r="G47" i="22"/>
  <c r="K47" i="22"/>
  <c r="K51" i="22"/>
  <c r="G51" i="22"/>
  <c r="G55" i="22"/>
  <c r="K55" i="22"/>
  <c r="G59" i="22"/>
  <c r="K59" i="22"/>
  <c r="G63" i="22"/>
  <c r="K63" i="22"/>
  <c r="G67" i="22"/>
  <c r="K67" i="22"/>
  <c r="G71" i="22"/>
  <c r="K71" i="22"/>
  <c r="G75" i="22"/>
  <c r="K75" i="22"/>
  <c r="G79" i="22"/>
  <c r="K79" i="22"/>
  <c r="K83" i="22"/>
  <c r="G83" i="22"/>
  <c r="G87" i="22"/>
  <c r="K87" i="22"/>
  <c r="G91" i="22"/>
  <c r="K91" i="22"/>
  <c r="K95" i="22"/>
  <c r="G95" i="22"/>
  <c r="K99" i="22"/>
  <c r="G99" i="22"/>
  <c r="K103" i="22"/>
  <c r="G103" i="22"/>
  <c r="K107" i="22"/>
  <c r="G107" i="22"/>
  <c r="G109" i="22"/>
  <c r="G113" i="22"/>
  <c r="K111" i="22"/>
  <c r="G117" i="22"/>
  <c r="K115" i="22"/>
  <c r="K119" i="22"/>
  <c r="G121" i="22"/>
  <c r="K123" i="22"/>
  <c r="G125" i="22"/>
  <c r="G129" i="22"/>
  <c r="K127" i="22"/>
  <c r="K131" i="22"/>
  <c r="G133" i="22"/>
  <c r="K135" i="22"/>
  <c r="G137" i="22"/>
  <c r="K139" i="22"/>
  <c r="G141" i="22"/>
  <c r="K143" i="22"/>
  <c r="G145" i="22"/>
  <c r="G149" i="22"/>
  <c r="K147" i="22"/>
  <c r="G153" i="22"/>
  <c r="K151" i="22"/>
  <c r="K155" i="22"/>
  <c r="G157" i="22"/>
  <c r="K159" i="22"/>
  <c r="G161" i="22"/>
  <c r="K163" i="22"/>
  <c r="G165" i="22"/>
  <c r="G169" i="22"/>
  <c r="K167" i="22"/>
  <c r="K170" i="22"/>
  <c r="G172" i="22"/>
  <c r="K174" i="22"/>
  <c r="G176" i="22"/>
  <c r="G180" i="22"/>
  <c r="K178" i="22"/>
  <c r="G184" i="22"/>
  <c r="K182" i="22"/>
  <c r="K186" i="22"/>
  <c r="G188" i="22"/>
  <c r="K190" i="22"/>
  <c r="G192" i="22"/>
  <c r="G196" i="22"/>
  <c r="K194" i="22"/>
  <c r="G199" i="22"/>
  <c r="K197" i="22"/>
  <c r="G203" i="22"/>
  <c r="K201" i="22"/>
  <c r="K205" i="22"/>
  <c r="G209" i="22"/>
  <c r="G207" i="22"/>
  <c r="K209" i="22"/>
  <c r="G213" i="22"/>
  <c r="K213" i="22"/>
  <c r="G217" i="22"/>
  <c r="G221" i="22"/>
  <c r="K217" i="22"/>
  <c r="G225" i="22"/>
  <c r="K221" i="22"/>
  <c r="K225" i="22"/>
  <c r="G229" i="22"/>
  <c r="G233" i="22"/>
  <c r="K229" i="22"/>
  <c r="G237" i="22"/>
  <c r="K233" i="22"/>
  <c r="K237" i="22"/>
  <c r="G241" i="22"/>
  <c r="K241" i="22"/>
  <c r="G245" i="22"/>
  <c r="K245" i="22"/>
  <c r="G249" i="22"/>
  <c r="G253" i="22"/>
  <c r="K249" i="22"/>
  <c r="K253" i="22"/>
  <c r="G257" i="22"/>
  <c r="G261" i="22"/>
  <c r="K257" i="22"/>
  <c r="G265" i="22"/>
  <c r="K261" i="22"/>
  <c r="K265" i="22"/>
  <c r="G269" i="22"/>
  <c r="G273" i="22"/>
  <c r="K269" i="22"/>
  <c r="G277" i="22"/>
  <c r="K273" i="22"/>
  <c r="K277" i="22"/>
  <c r="G281" i="22"/>
  <c r="G285" i="22"/>
  <c r="K281" i="22"/>
  <c r="K285" i="22"/>
  <c r="G289" i="22"/>
  <c r="K289" i="22"/>
  <c r="G293" i="22"/>
  <c r="G297" i="22"/>
  <c r="K293" i="22"/>
  <c r="G301" i="22"/>
  <c r="K297" i="22"/>
  <c r="K301" i="22"/>
  <c r="G305" i="22"/>
  <c r="G12" i="22"/>
  <c r="K12" i="22"/>
  <c r="G16" i="22"/>
  <c r="K16" i="22"/>
  <c r="K20" i="22"/>
  <c r="G20" i="22"/>
  <c r="K24" i="22"/>
  <c r="G24" i="22"/>
  <c r="K28" i="22"/>
  <c r="G28" i="22"/>
  <c r="G32" i="22"/>
  <c r="K32" i="22"/>
  <c r="G36" i="22"/>
  <c r="K36" i="22"/>
  <c r="G40" i="22"/>
  <c r="K40" i="22"/>
  <c r="K44" i="22"/>
  <c r="G44" i="22"/>
  <c r="G48" i="22"/>
  <c r="K48" i="22"/>
  <c r="G52" i="22"/>
  <c r="K52" i="22"/>
  <c r="G56" i="22"/>
  <c r="K56" i="22"/>
  <c r="K60" i="22"/>
  <c r="G60" i="22"/>
  <c r="K64" i="22"/>
  <c r="G64" i="22"/>
  <c r="G68" i="22"/>
  <c r="K68" i="22"/>
  <c r="G72" i="22"/>
  <c r="K72" i="22"/>
  <c r="K76" i="22"/>
  <c r="G76" i="22"/>
  <c r="G80" i="22"/>
  <c r="K80" i="22"/>
  <c r="K84" i="22"/>
  <c r="G84" i="22"/>
  <c r="G88" i="22"/>
  <c r="K88" i="22"/>
  <c r="K92" i="22"/>
  <c r="G92" i="22"/>
  <c r="G96" i="22"/>
  <c r="K96" i="22"/>
  <c r="G100" i="22"/>
  <c r="K100" i="22"/>
  <c r="G104" i="22"/>
  <c r="K104" i="22"/>
  <c r="G114" i="22"/>
  <c r="K112" i="22"/>
  <c r="G118" i="22"/>
  <c r="K116" i="22"/>
  <c r="K120" i="22"/>
  <c r="G122" i="22"/>
  <c r="K124" i="22"/>
  <c r="G126" i="22"/>
  <c r="K128" i="22"/>
  <c r="G130" i="22"/>
  <c r="K132" i="22"/>
  <c r="G134" i="22"/>
  <c r="K136" i="22"/>
  <c r="G138" i="22"/>
  <c r="G142" i="22"/>
  <c r="K140" i="22"/>
  <c r="K144" i="22"/>
  <c r="G146" i="22"/>
  <c r="G150" i="22"/>
  <c r="K148" i="22"/>
  <c r="G154" i="22"/>
  <c r="K152" i="22"/>
  <c r="K156" i="22"/>
  <c r="G158" i="22"/>
  <c r="G162" i="22"/>
  <c r="K160" i="22"/>
  <c r="G166" i="22"/>
  <c r="K164" i="22"/>
  <c r="G173" i="22"/>
  <c r="K171" i="22"/>
  <c r="G177" i="22"/>
  <c r="K175" i="22"/>
  <c r="K179" i="22"/>
  <c r="G181" i="22"/>
  <c r="G185" i="22"/>
  <c r="K183" i="22"/>
  <c r="K187" i="22"/>
  <c r="G189" i="22"/>
  <c r="G193" i="22"/>
  <c r="K191" i="22"/>
  <c r="K195" i="22"/>
  <c r="G197" i="22"/>
  <c r="G200" i="22"/>
  <c r="K198" i="22"/>
  <c r="K202" i="22"/>
  <c r="G204" i="22"/>
  <c r="G210" i="22"/>
  <c r="K206" i="22"/>
  <c r="G214" i="22"/>
  <c r="K210" i="22"/>
  <c r="K214" i="22"/>
  <c r="G218" i="22"/>
  <c r="K218" i="22"/>
  <c r="G222" i="22"/>
  <c r="K222" i="22"/>
  <c r="G226" i="22"/>
  <c r="K226" i="22"/>
  <c r="G230" i="22"/>
  <c r="K230" i="22"/>
  <c r="G234" i="22"/>
  <c r="K234" i="22"/>
  <c r="G238" i="22"/>
  <c r="G242" i="22"/>
  <c r="K238" i="22"/>
  <c r="G246" i="22"/>
  <c r="K242" i="22"/>
  <c r="G250" i="22"/>
  <c r="K246" i="22"/>
  <c r="K250" i="22"/>
  <c r="G254" i="22"/>
  <c r="G258" i="22"/>
  <c r="K254" i="22"/>
  <c r="G262" i="22"/>
  <c r="K258" i="22"/>
  <c r="K262" i="22"/>
  <c r="G266" i="22"/>
  <c r="K266" i="22"/>
  <c r="G270" i="22"/>
  <c r="G274" i="22"/>
  <c r="K270" i="22"/>
  <c r="G278" i="22"/>
  <c r="K274" i="22"/>
  <c r="K278" i="22"/>
  <c r="G282" i="22"/>
  <c r="K282" i="22"/>
  <c r="G286" i="22"/>
  <c r="G290" i="22"/>
  <c r="K286" i="22"/>
  <c r="G294" i="22"/>
  <c r="K290" i="22"/>
  <c r="K294" i="22"/>
  <c r="G298" i="22"/>
  <c r="K298" i="22"/>
  <c r="G302" i="22"/>
  <c r="G306" i="22"/>
  <c r="K302" i="22"/>
  <c r="AB734" i="39"/>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Q26" i="41" l="1"/>
  <c r="F26" i="41" s="1"/>
  <c r="AE26" i="41"/>
  <c r="Q26" i="12"/>
  <c r="AE26" i="12"/>
  <c r="G26" i="12" s="1"/>
  <c r="E804" i="2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4" i="12"/>
  <c r="G29" i="12"/>
  <c r="G26" i="41"/>
  <c r="G20" i="12"/>
  <c r="G29" i="41"/>
  <c r="F29" i="12"/>
  <c r="F26" i="12"/>
  <c r="F24" i="41"/>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18" i="20" l="1"/>
  <c r="H18" i="20"/>
  <c r="I9" i="14"/>
  <c r="I11" i="14" s="1"/>
  <c r="J30" i="38"/>
  <c r="AC36" i="39"/>
  <c r="AD36" i="39" s="1"/>
  <c r="AC10" i="39"/>
  <c r="AD10" i="39" s="1"/>
  <c r="D9" i="14"/>
  <c r="D10" i="14" s="1"/>
  <c r="E6" i="14" s="1"/>
  <c r="C14" i="16"/>
  <c r="D6" i="16" s="1"/>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74" i="38"/>
  <c r="I26" i="16"/>
  <c r="I27" i="16" s="1"/>
  <c r="I29" i="16"/>
  <c r="J11" i="14"/>
  <c r="H26" i="16"/>
  <c r="H27" i="16" s="1"/>
  <c r="I20" i="16"/>
  <c r="I16" i="16"/>
  <c r="I17" i="16" s="1"/>
  <c r="H16" i="16"/>
  <c r="H17" i="16" s="1"/>
  <c r="H20" i="16"/>
  <c r="C29" i="16"/>
  <c r="H7" i="16"/>
  <c r="K32" i="38"/>
  <c r="C26" i="16"/>
  <c r="C27" i="16" s="1"/>
  <c r="G10" i="16" s="1"/>
  <c r="H6" i="16"/>
  <c r="E74" i="38"/>
  <c r="D26" i="16" l="1"/>
  <c r="D27" i="16" s="1"/>
  <c r="C16" i="16"/>
  <c r="C17" i="16" s="1"/>
  <c r="C10" i="16" s="1"/>
  <c r="C20" i="16"/>
  <c r="D19" i="16" s="1"/>
  <c r="H16" i="20"/>
  <c r="H6" i="20" s="1"/>
  <c r="H48" i="38" s="1"/>
  <c r="D11" i="14"/>
  <c r="AC616" i="39"/>
  <c r="Z14" i="39" s="1"/>
  <c r="F62" i="40" s="1"/>
  <c r="AC819" i="39"/>
  <c r="Z15" i="39" s="1"/>
  <c r="M24" i="40" s="1"/>
  <c r="P17" i="14"/>
  <c r="AC311" i="39"/>
  <c r="AD311" i="39" s="1"/>
  <c r="K11" i="12"/>
  <c r="AC516" i="39"/>
  <c r="Z13" i="39" s="1"/>
  <c r="M44" i="40" s="1"/>
  <c r="K11" i="41"/>
  <c r="P9" i="14"/>
  <c r="P11" i="14" s="1"/>
  <c r="J6" i="22"/>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O48" i="38"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E6" i="20"/>
  <c r="K34" i="38"/>
  <c r="I21" i="16"/>
  <c r="I22" i="16" s="1"/>
  <c r="J19" i="16"/>
  <c r="I19" i="16"/>
  <c r="C30" i="16"/>
  <c r="J6" i="16"/>
  <c r="F7" i="16" l="1"/>
  <c r="N21" i="16"/>
  <c r="N22" i="16" s="1"/>
  <c r="Z11" i="39"/>
  <c r="F24" i="40" s="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E10" i="14" l="1"/>
  <c r="D30" i="16" l="1"/>
  <c r="D31" i="16" s="1"/>
  <c r="D32" i="16" s="1"/>
  <c r="F6" i="14"/>
  <c r="F10" i="14" l="1"/>
  <c r="E30" i="16" l="1"/>
  <c r="E31" i="16" s="1"/>
  <c r="E32" i="16" s="1"/>
  <c r="G6" i="14"/>
  <c r="G10" i="14" l="1"/>
  <c r="F30" i="16" l="1"/>
  <c r="F31" i="16" s="1"/>
  <c r="F32" i="16" s="1"/>
  <c r="H6" i="14"/>
  <c r="H10" i="14" l="1"/>
  <c r="G30" i="16" l="1"/>
  <c r="G31" i="16" s="1"/>
  <c r="G32" i="16" s="1"/>
  <c r="I6" i="14"/>
  <c r="I10" i="14" l="1"/>
  <c r="H30" i="16" l="1"/>
  <c r="J6" i="14"/>
  <c r="J10" i="14" s="1"/>
  <c r="H31" i="16" l="1"/>
  <c r="H32" i="16" s="1"/>
  <c r="I10" i="16" s="1"/>
  <c r="J7" i="16"/>
  <c r="I30" i="16"/>
  <c r="I31" i="16" s="1"/>
  <c r="I32" i="16" s="1"/>
  <c r="K6" i="14"/>
  <c r="K10" i="14" s="1"/>
  <c r="J30" i="16" l="1"/>
  <c r="J31" i="16" s="1"/>
  <c r="J32" i="16" s="1"/>
  <c r="L6" i="14"/>
  <c r="L10" i="14" l="1"/>
  <c r="K30" i="16" l="1"/>
  <c r="K31" i="16" s="1"/>
  <c r="K32" i="16" s="1"/>
  <c r="M6" i="14"/>
  <c r="M10" i="14" l="1"/>
  <c r="L30" i="16" l="1"/>
  <c r="L31" i="16" s="1"/>
  <c r="L32" i="16" s="1"/>
  <c r="N6" i="14"/>
  <c r="N10" i="14" l="1"/>
  <c r="M30" i="16" l="1"/>
  <c r="M31" i="16" s="1"/>
  <c r="M32" i="16" s="1"/>
  <c r="O6" i="14"/>
  <c r="O10" i="14" l="1"/>
  <c r="N30" i="16" l="1"/>
  <c r="N31" i="16" s="1"/>
  <c r="N32" i="16" s="1"/>
  <c r="P10" i="14"/>
  <c r="N6" i="13"/>
  <c r="N7" i="13" l="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4" l="1"/>
  <c r="Q5" i="54" s="1"/>
  <c r="N5" i="54" s="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Q13" i="54"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N587" i="54" l="1"/>
  <c r="N588" i="54" s="1"/>
  <c r="N589" i="54" s="1"/>
  <c r="N590" i="54" s="1"/>
  <c r="N591" i="54" s="1"/>
  <c r="N592" i="54" s="1"/>
  <c r="N593" i="54" s="1"/>
  <c r="N594" i="54" s="1"/>
  <c r="N595" i="54" s="1"/>
  <c r="N596" i="54" s="1"/>
  <c r="N597" i="54" s="1"/>
  <c r="N598" i="54" s="1"/>
  <c r="N599" i="54" s="1"/>
  <c r="N600" i="54" s="1"/>
  <c r="N601" i="54" s="1"/>
  <c r="N602" i="54" s="1"/>
  <c r="N603" i="54" s="1"/>
  <c r="N604" i="54" s="1"/>
  <c r="N605" i="54" s="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7" l="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5" i="55" l="1"/>
  <c r="N5" i="55" s="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Q5" i="28"/>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Q13" i="28" l="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55"/>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87" i="34" l="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<sst xmlns="http://schemas.openxmlformats.org/spreadsheetml/2006/main" count="5031" uniqueCount="618">
  <si>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</si>
  <si>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</si>
  <si>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</si>
  <si>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</si>
  <si>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</si>
  <si>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</si>
  <si>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</si>
  <si>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</si>
  <si>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</si>
  <si>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</si>
  <si>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</si>
  <si>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</si>
  <si>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</si>
  <si>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</si>
  <si>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</si>
  <si>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</si>
  <si>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</si>
  <si>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</si>
  <si>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</si>
  <si>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</si>
  <si>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</si>
  <si>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</si>
  <si>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</si>
  <si>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</si>
  <si>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</si>
  <si>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</si>
  <si>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</si>
  <si>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</si>
  <si>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</si>
  <si>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</si>
  <si>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</si>
  <si>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</si>
  <si>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</si>
  <si>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</si>
  <si>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</si>
  <si>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</si>
  <si>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</si>
  <si>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</si>
  <si>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</si>
  <si>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</si>
  <si>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</si>
  <si>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</si>
  <si>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</si>
  <si>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</si>
  <si>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</si>
  <si>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</si>
  <si>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</si>
  <si>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</si>
  <si>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</si>
  <si>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</si>
  <si>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</si>
  <si>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</si>
  <si>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</si>
  <si>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</si>
  <si>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</si>
  <si>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</si>
  <si>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</si>
  <si>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</si>
  <si>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</si>
  <si>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</si>
  <si>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</si>
  <si>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</si>
  <si>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</si>
  <si>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</si>
  <si>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</si>
  <si>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</si>
  <si>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</si>
  <si>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</si>
  <si>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</si>
  <si>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</si>
  <si>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</si>
  <si>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</si>
  <si>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</si>
  <si>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</si>
  <si>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</si>
  <si>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</si>
  <si>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</si>
  <si>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</si>
  <si>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</si>
  <si>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</si>
  <si>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</si>
  <si>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</si>
  <si>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</si>
  <si>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</si>
  <si>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</si>
  <si>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</si>
  <si>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</si>
  <si>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</si>
  <si>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</si>
  <si>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</si>
  <si>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</si>
  <si>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</si>
  <si>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</si>
  <si>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</si>
  <si>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</si>
  <si>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</si>
  <si>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</si>
  <si>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</si>
  <si>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</si>
  <si>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</si>
  <si>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</si>
  <si>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</si>
  <si>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</si>
  <si>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</si>
  <si>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</si>
  <si>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</si>
  <si>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</si>
  <si>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</si>
  <si>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</si>
  <si>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</si>
  <si>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</si>
  <si>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</si>
  <si>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</si>
  <si>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</si>
  <si>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</si>
  <si>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</si>
  <si>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</si>
  <si>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</si>
  <si>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</si>
  <si>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</si>
  <si>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</si>
  <si>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</si>
  <si>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</si>
  <si>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</si>
  <si>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</si>
  <si>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</si>
  <si>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</si>
  <si>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</si>
  <si>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</si>
  <si>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</si>
  <si>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</si>
  <si>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</si>
  <si>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</si>
  <si>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</si>
  <si>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</si>
  <si>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</si>
  <si>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</si>
  <si>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</si>
  <si>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</si>
  <si>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</si>
  <si>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</si>
  <si>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</si>
  <si>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</si>
  <si>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</si>
  <si>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</si>
  <si>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</si>
  <si>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</si>
  <si>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</si>
  <si>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</si>
  <si>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</si>
  <si>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</si>
  <si>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</si>
  <si>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</si>
  <si>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</si>
  <si>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</si>
  <si>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</si>
  <si>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</si>
  <si>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</si>
  <si>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</si>
  <si>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</si>
  <si>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</si>
  <si>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</si>
  <si>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</si>
  <si>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</si>
  <si>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</si>
  <si>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</si>
  <si>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</si>
  <si>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</si>
  <si>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</si>
  <si>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</si>
  <si>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</si>
  <si>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</si>
  <si>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</si>
  <si>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</si>
  <si>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</si>
  <si>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</si>
  <si>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</si>
  <si>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</si>
  <si>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</si>
  <si>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</si>
  <si>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</si>
  <si>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</si>
  <si>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</si>
  <si>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</si>
  <si>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</si>
  <si>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</si>
  <si>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</si>
  <si>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</si>
  <si>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</si>
  <si>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</si>
  <si>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</si>
  <si>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</si>
  <si>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</si>
  <si>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</si>
  <si>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</si>
  <si>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</si>
  <si>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</si>
  <si>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</si>
  <si>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</si>
  <si>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</si>
  <si>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</si>
  <si>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</si>
  <si>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</si>
  <si>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</si>
  <si>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</si>
  <si>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</si>
  <si>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</si>
  <si>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</si>
  <si>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</si>
  <si>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</si>
  <si>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</si>
  <si>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</si>
  <si>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</si>
  <si>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</si>
  <si>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</si>
  <si>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</si>
  <si>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</si>
  <si>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</si>
  <si>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</si>
  <si>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</si>
  <si>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</si>
  <si>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</si>
  <si>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</si>
  <si>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</si>
  <si>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</si>
  <si>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</si>
  <si>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</si>
  <si>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</si>
  <si>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</si>
  <si>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</si>
  <si>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</si>
  <si>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</si>
  <si>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</si>
  <si>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</si>
  <si>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</si>
  <si>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</si>
  <si>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</si>
  <si>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</si>
  <si>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</si>
  <si>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</si>
  <si>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</si>
  <si>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</si>
  <si>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</si>
  <si>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</si>
  <si>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</si>
  <si>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</si>
  <si>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</si>
  <si>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</si>
  <si>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</si>
  <si>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</si>
  <si>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</si>
  <si>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</si>
  <si>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</si>
  <si>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</si>
  <si>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</si>
  <si>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</si>
  <si>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</si>
  <si>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</si>
  <si>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</si>
  <si>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</si>
  <si>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</si>
  <si>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</si>
  <si>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</si>
  <si>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</si>
  <si>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</si>
  <si>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</si>
  <si>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</si>
  <si>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</si>
  <si>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</si>
  <si>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</si>
  <si>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</si>
  <si>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</si>
  <si>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</si>
  <si>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</si>
  <si>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</si>
  <si>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</si>
  <si>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</si>
  <si>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</si>
  <si>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</si>
  <si>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</si>
  <si>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</si>
  <si>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</si>
  <si>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</si>
  <si>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</si>
  <si>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</si>
  <si>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</si>
  <si>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</si>
  <si>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</si>
  <si>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</si>
  <si>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</si>
  <si>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</si>
  <si>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</si>
  <si>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</si>
  <si>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</si>
  <si>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</si>
  <si>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</si>
  <si>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</si>
  <si>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</si>
  <si>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</si>
  <si>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</si>
  <si>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</si>
  <si>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</si>
  <si>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5.4.26</t>
  </si>
  <si>
    <t>desempata</t>
  </si>
  <si>
    <t>maior</t>
  </si>
  <si>
    <t>procv</t>
  </si>
  <si>
    <t>RECEITAS COM PRODUTO</t>
  </si>
  <si>
    <t>EBITDA</t>
  </si>
  <si>
    <t>IMPOSTOS</t>
  </si>
  <si>
    <t>RECEITAS COM SERVIÇOS</t>
  </si>
  <si>
    <t>DESPESAS COM PRODUTOS</t>
  </si>
  <si>
    <t>DESPESAS OPERACIONAIS</t>
  </si>
  <si>
    <t>INVESTIMENTOS</t>
  </si>
  <si>
    <t>3.0.6</t>
  </si>
  <si>
    <t>FÉRIAS</t>
  </si>
  <si>
    <t>FGTS</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</si>
  <si>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</si>
  <si>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</si>
  <si>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</si>
  <si>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</si>
  <si>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</si>
  <si>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</si>
  <si>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</si>
  <si>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</si>
  <si>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</si>
  <si>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</si>
  <si>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</si>
  <si>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</si>
  <si>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</si>
  <si>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</si>
  <si>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</si>
  <si>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Conta Cliente</t>
  </si>
  <si>
    <t>Plano de Contas Configurado na Importação</t>
  </si>
  <si>
    <t>Descrição do Plano de Contas</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</si>
  <si>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</si>
  <si>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</si>
  <si>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</si>
  <si>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</si>
  <si>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</si>
  <si>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</si>
  <si>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</si>
  <si>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</si>
  <si>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</si>
  <si>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</si>
  <si>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</si>
  <si>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</si>
  <si>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C</t>
  </si>
  <si>
    <t>D</t>
  </si>
  <si>
    <t>Importação está salva para uso</t>
  </si>
  <si>
    <t>I</t>
  </si>
  <si>
    <t>G</t>
  </si>
  <si>
    <t>Indicador de Despesa/Receita</t>
  </si>
  <si>
    <t>TELEFONE/ INTERNET</t>
  </si>
  <si>
    <t>MATERIAL DE EMBALAGEM</t>
  </si>
  <si>
    <t>COMBUSTIVEIS E LUBRIFICANTES</t>
  </si>
  <si>
    <t>PRODUTOS MANUFATURADOS</t>
  </si>
  <si>
    <t>PRESTAÇÃO DE SERVIÇOS</t>
  </si>
  <si>
    <t>GANHO NA VENDA ATIVO</t>
  </si>
  <si>
    <t>PRODUTOS INDUST A VISTA</t>
  </si>
  <si>
    <t>OUTRAS RECEITAS</t>
  </si>
  <si>
    <t>PRODUTOS INDUST A PRAZO</t>
  </si>
  <si>
    <t>ORDENADOS E SALÁRIOS</t>
  </si>
  <si>
    <t>PATOCINIOS</t>
  </si>
  <si>
    <t>FRETES E CARRETOS</t>
  </si>
  <si>
    <t>DSR</t>
  </si>
  <si>
    <t>ICMS DIF ALIQUOTA</t>
  </si>
  <si>
    <t>INDUSTR A MERCADORIAS</t>
  </si>
  <si>
    <t>RETENÇÕES LEI 10.833</t>
  </si>
  <si>
    <t>DESP C/VEICULOS</t>
  </si>
  <si>
    <t>Dados do cliente</t>
  </si>
  <si>
    <t>Nome</t>
  </si>
  <si>
    <t>CNPJ</t>
  </si>
  <si>
    <t>R</t>
  </si>
  <si>
    <t>X</t>
  </si>
  <si>
    <t xml:space="preserve">RELATÓRIOS: </t>
  </si>
  <si>
    <t>Configuração de Plano de Contas</t>
  </si>
  <si>
    <t>Código</t>
  </si>
  <si>
    <t>Código de Doc/Ref</t>
  </si>
  <si>
    <t>Descrição da Instituição Financeira</t>
  </si>
  <si>
    <t>Código da Instituição Financeira</t>
  </si>
  <si>
    <t>Código  de Plano de Contas</t>
  </si>
  <si>
    <t>Código Reduzido</t>
  </si>
  <si>
    <t>Classificação Contábil</t>
  </si>
  <si>
    <t>Nome da Conta</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</si>
  <si>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</si>
  <si>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</si>
  <si>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</si>
  <si>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</si>
  <si>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</si>
  <si>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</si>
  <si>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</si>
  <si>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</si>
  <si>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</si>
  <si>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</si>
  <si>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</si>
  <si>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</si>
  <si>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</si>
  <si>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</si>
  <si>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</si>
  <si>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</si>
  <si>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</si>
  <si>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</si>
  <si>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</si>
  <si>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</si>
  <si>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</si>
  <si>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</si>
  <si>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</si>
  <si>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</si>
  <si>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</si>
  <si>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</si>
  <si>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</si>
  <si>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</si>
  <si>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</si>
  <si>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</si>
  <si>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</si>
  <si>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</si>
  <si>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</si>
  <si>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</si>
  <si>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</si>
  <si>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</si>
  <si>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</si>
  <si>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</si>
  <si>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</si>
  <si>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</si>
  <si>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</si>
  <si>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</si>
  <si>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</si>
  <si>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</si>
  <si>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</si>
  <si>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</si>
  <si>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</si>
  <si>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</si>
  <si>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</si>
  <si>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</si>
  <si>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</si>
  <si>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</si>
  <si>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</si>
  <si>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</si>
  <si>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</si>
  <si>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</si>
  <si>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</si>
  <si>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</si>
  <si>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</si>
  <si>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</si>
  <si>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</si>
  <si>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</si>
  <si>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</si>
  <si>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</si>
  <si>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</si>
  <si>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</si>
  <si>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</si>
  <si>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</si>
  <si>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</si>
  <si>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</si>
  <si>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</si>
  <si>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</si>
  <si>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</si>
  <si>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</si>
  <si>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</si>
  <si>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</si>
  <si>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</si>
  <si>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</si>
  <si>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</si>
  <si>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</si>
  <si>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</si>
  <si>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</si>
  <si>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</si>
  <si>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</si>
  <si>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</si>
  <si>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</si>
  <si>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</si>
  <si>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</si>
  <si>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</si>
  <si>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</si>
  <si>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</si>
  <si>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</si>
  <si>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</si>
  <si>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</si>
  <si>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</si>
  <si>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</si>
  <si>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</si>
  <si>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</si>
  <si>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</si>
  <si>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</si>
  <si>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</si>
  <si>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</si>
  <si>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</si>
  <si>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</si>
  <si>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</si>
  <si>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</si>
  <si>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</si>
  <si>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</si>
  <si>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</si>
  <si>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</si>
  <si>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</si>
  <si>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</si>
  <si>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</si>
  <si>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</si>
  <si>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GERAL</t>
  </si>
  <si>
    <t>REVENDA DE MERCADORIA</t>
  </si>
  <si>
    <t>CUSTO MECAD DA</t>
  </si>
  <si>
    <t>Bancos/Caixa</t>
  </si>
  <si>
    <t>Mês de Recebimento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</si>
  <si>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</si>
  <si>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</si>
  <si>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</si>
  <si>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</si>
  <si>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</si>
  <si>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</si>
  <si>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</si>
  <si>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</si>
  <si>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</si>
  <si>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</si>
  <si>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</si>
  <si>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</si>
  <si>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</si>
  <si>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</si>
  <si>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</si>
  <si>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</si>
  <si>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</si>
  <si>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</si>
  <si>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</si>
  <si>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</si>
  <si>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</si>
  <si>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</si>
  <si>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</si>
  <si>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</si>
  <si>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</si>
  <si>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</si>
  <si>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</si>
  <si>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</si>
  <si>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</si>
  <si>
    <t>REVENDA DE MERCAD A PZO</t>
  </si>
  <si>
    <t>4.2.4</t>
  </si>
  <si>
    <t>TESTE 2</t>
  </si>
  <si>
    <t>HORAS EXT</t>
  </si>
  <si>
    <t>5.8.2</t>
  </si>
  <si>
    <t>RDB</t>
  </si>
  <si>
    <t>Coluna do Código</t>
  </si>
  <si>
    <t>Coluna da Descrição</t>
  </si>
  <si>
    <t>H</t>
  </si>
  <si>
    <t>K</t>
  </si>
  <si>
    <t>L</t>
  </si>
  <si>
    <t>F</t>
  </si>
  <si>
    <t>J</t>
  </si>
  <si>
    <t>M</t>
  </si>
  <si>
    <t>O</t>
  </si>
  <si>
    <t>P</t>
  </si>
  <si>
    <t>S</t>
  </si>
  <si>
    <t>U</t>
  </si>
  <si>
    <t>V</t>
  </si>
  <si>
    <t>Y</t>
  </si>
  <si>
    <t>75.337.132/0001-02</t>
  </si>
  <si>
    <t>XPTO</t>
  </si>
  <si>
    <t>PROLABORE17A</t>
  </si>
  <si>
    <t>1-CAIXA A VISTA</t>
  </si>
  <si>
    <t>Realizado</t>
  </si>
  <si>
    <t>OIFIXO2017A</t>
  </si>
  <si>
    <t>5-SICOOB</t>
  </si>
  <si>
    <t>Pago</t>
  </si>
  <si>
    <t>14169C</t>
  </si>
  <si>
    <t>CEMIG1092017A</t>
  </si>
  <si>
    <t>CEMIG1102017A</t>
  </si>
  <si>
    <t>ICMSDIF2016H</t>
  </si>
  <si>
    <t>2-BANCO DO BRASIL</t>
  </si>
  <si>
    <t>14275A</t>
  </si>
  <si>
    <t>14479A</t>
  </si>
  <si>
    <t>WELLING2017A</t>
  </si>
  <si>
    <t>ORDENADOS E SALARIOS</t>
  </si>
  <si>
    <t>MARCUS2017A</t>
  </si>
  <si>
    <t>DESPESAS BANCARIAS</t>
  </si>
  <si>
    <t>FGTSRECBRU</t>
  </si>
  <si>
    <t>Não Pago</t>
  </si>
  <si>
    <t>14456B</t>
  </si>
  <si>
    <t>14236B</t>
  </si>
  <si>
    <t>MATERIAS PRIMAS</t>
  </si>
  <si>
    <t>FGTS2017A</t>
  </si>
  <si>
    <t>14383A</t>
  </si>
  <si>
    <t>14513A</t>
  </si>
  <si>
    <t>001546  FLAVIO DA ROCHA MIRANDA</t>
  </si>
  <si>
    <t>001163  TELEMAR NORTE LESTE S/A</t>
  </si>
  <si>
    <t>C:\Users\evald\OneDrive\Pessoal\Concept\Projeto Contabilidade\Arquivos de teste\Fontes das Macros\Planilhas de Teste\Pagamentos mês 01 .XLS</t>
  </si>
  <si>
    <t>A</t>
  </si>
  <si>
    <t>Pagamento</t>
  </si>
  <si>
    <t>Centro de Custo</t>
  </si>
  <si>
    <t>Fornecedor</t>
  </si>
  <si>
    <t>JANEIRO.2017</t>
  </si>
  <si>
    <t>01/01/2017    DOMINGO</t>
  </si>
  <si>
    <t>administrativo</t>
  </si>
  <si>
    <t>Total do dia</t>
  </si>
  <si>
    <t>producao</t>
  </si>
  <si>
    <t>02/01/2017    SEGUNDA-FEIRA</t>
  </si>
  <si>
    <t>4.4</t>
  </si>
  <si>
    <t>RECEITA_4</t>
  </si>
  <si>
    <t>4.5</t>
  </si>
  <si>
    <t>RECEITA_5</t>
  </si>
  <si>
    <t>4.6</t>
  </si>
  <si>
    <t>RECEITA_6</t>
  </si>
  <si>
    <t>4.7</t>
  </si>
  <si>
    <t>RECEITA_7</t>
  </si>
  <si>
    <t>4.8</t>
  </si>
  <si>
    <t>RECEITA_8</t>
  </si>
  <si>
    <t>4.9</t>
  </si>
  <si>
    <t>RECEITA_9</t>
  </si>
  <si>
    <t>RECEITA_10</t>
  </si>
  <si>
    <t>4.10</t>
  </si>
  <si>
    <t>4.11</t>
  </si>
  <si>
    <t>RECEITA_11</t>
  </si>
  <si>
    <t>4.12</t>
  </si>
  <si>
    <t>RECEITA_12</t>
  </si>
  <si>
    <t>5.9</t>
  </si>
  <si>
    <t>DESPESA_9</t>
  </si>
  <si>
    <t>5.10</t>
  </si>
  <si>
    <t>DESPESA_10</t>
  </si>
  <si>
    <t>5.11</t>
  </si>
  <si>
    <t>DESPESA_12</t>
  </si>
  <si>
    <t>DESPESA_11</t>
  </si>
  <si>
    <t>5.12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</si>
</sst>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4">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1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Alignment="1">
      <alignment horizontal="center" vertical="center"/>
    </xf>
    <xf numFmtId="0" fontId="0" fillId="0" borderId="5" xfId="0" applyFont="1" applyBorder="1" applyAlignment="1">
      <alignment horizontal="center"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15" xfId="0" applyNumberFormat="1" applyFont="1" applyFill="1" applyBorder="1" applyAlignment="1" applyProtection="1">
      <alignment horizontal="center" vertical="center"/>
      <protection locked="0"/>
    </xf>
    <xf numFmtId="0" fontId="0" fillId="0" borderId="0" xfId="0" applyFont="1" applyFill="1" applyBorder="1" applyAlignment="1">
      <alignment horizontal="center" vertical="center"/>
    </xf>
    <xf numFmtId="0" fontId="14" fillId="0" borderId="0" xfId="0" applyFont="1" applyFill="1" applyBorder="1" applyAlignment="1">
      <alignment horizontal="center" vertical="center"/>
    </xf>
    <xf numFmtId="0" fontId="0" fillId="0" borderId="0" xfId="0" applyFont="1" applyBorder="1" applyProtection="1"/>
    <xf numFmtId="0" fontId="0" fillId="0" borderId="0" xfId="0" applyFont="1" applyFill="1" applyBorder="1" applyAlignment="1" applyProtection="1">
      <alignment horizontal="center" vertical="center"/>
      <protection locked="0"/>
    </xf>
    <xf numFmtId="0" fontId="0" fillId="0" borderId="0" xfId="0" quotePrefix="1" applyFont="1" applyBorder="1" applyProtection="1"/>
    <xf numFmtId="0" fontId="0" fillId="0" borderId="0" xfId="0" applyFont="1" applyFill="1" applyBorder="1" applyProtection="1"/>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37" fillId="3" borderId="0" xfId="0" applyFont="1" applyFill="1" applyAlignment="1" applyProtection="1">
      <alignment horizontal="center" vertical="top"/>
    </xf>
    <xf numFmtId="0" fontId="48" fillId="0" borderId="0" xfId="0" applyFont="1" applyAlignment="1" applyProtection="1">
      <alignment horizontal="left"/>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6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67"/>
      <tableStyleElement type="headerRow" dxfId="666"/>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25672.819999999992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600.15000000000873</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25672.819999999992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10600.150000000009</c:v>
                </c:pt>
                <c:pt idx="1">
                  <c:v>10600.150000000009</c:v>
                </c:pt>
                <c:pt idx="2">
                  <c:v>10600.150000000009</c:v>
                </c:pt>
                <c:pt idx="3">
                  <c:v>10600.150000000009</c:v>
                </c:pt>
                <c:pt idx="4">
                  <c:v>10600.150000000009</c:v>
                </c:pt>
                <c:pt idx="5">
                  <c:v>10600.150000000009</c:v>
                </c:pt>
                <c:pt idx="6">
                  <c:v>10600.150000000009</c:v>
                </c:pt>
                <c:pt idx="7">
                  <c:v>10600.150000000009</c:v>
                </c:pt>
                <c:pt idx="8">
                  <c:v>10600.150000000009</c:v>
                </c:pt>
                <c:pt idx="9">
                  <c:v>10600.150000000009</c:v>
                </c:pt>
                <c:pt idx="10">
                  <c:v>10600.150000000009</c:v>
                </c:pt>
                <c:pt idx="11">
                  <c:v>10600.150000000009</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2.2842868545124847E-2</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12165.43</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1350.5</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10814.93</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10708.02</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12320.92</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9947.59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12320.92</c:v>
                </c:pt>
                <c:pt idx="1">
                  <c:v>12165.43</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PRODUTOS INDUST A PRAZO</c:v>
                </c:pt>
                <c:pt idx="1">
                  <c:v>PRODUTOS INDUST A VISTA</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9567.43</c:v>
                </c:pt>
                <c:pt idx="1">
                  <c:v>2598</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GANHO NA VENDA ATIVO</c:v>
                </c:pt>
                <c:pt idx="1">
                  <c:v>OUTRAS RECEITAS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10200.92</c:v>
                </c:pt>
                <c:pt idx="1">
                  <c:v>2120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10570.07</c:v>
                </c:pt>
                <c:pt idx="4">
                  <c:v>0</c:v>
                </c:pt>
                <c:pt idx="5">
                  <c:v>0</c:v>
                </c:pt>
                <c:pt idx="6">
                  <c:v>2480.2399999999998</c:v>
                </c:pt>
                <c:pt idx="7">
                  <c:v>625.51</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1350.5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HORAS EXT</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137.94999999999999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CONSERVAÇÃO E REPAROS</c:v>
                </c:pt>
                <c:pt idx="1">
                  <c:v>COMBUSTIVEIS E LUBRIFICANTES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10200.92</c:v>
                </c:pt>
                <c:pt idx="1">
                  <c:v>369.15</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IPVA/LICENC E SEG OBRIG</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2480.2399999999998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RDB</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625.51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26272.97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25672.819999999992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600.15000000000873</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12165.43</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1350.5</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10814.93</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10708.02</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12320.92</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2480.2399999999998</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9947.59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2.1</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137.94999999999999</c:v>
                </c:pt>
                <c:pt idx="3">
                  <c:v>10570.07</c:v>
                </c:pt>
                <c:pt idx="4">
                  <c:v>0</c:v>
                </c:pt>
                <c:pt idx="5">
                  <c:v>0</c:v>
                </c:pt>
                <c:pt idx="6">
                  <c:v>2480.2399999999998</c:v>
                </c:pt>
                <c:pt idx="7">
                  <c:v>625.51</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12320.92</c:v>
                </c:pt>
                <c:pt idx="1">
                  <c:v>12165.43</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1.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30.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15</xdr:col>
      <xdr:colOff>0</xdr:colOff>
      <xdr:row>21</xdr:row>
      <xdr:rowOff>0</xdr:rowOff>
    </xdr:from>
    <xdr:to>
      <xdr:col>15</xdr:col>
      <xdr:colOff>219075</xdr:colOff>
      <xdr:row>21</xdr:row>
      <xdr:rowOff>0</xdr:rowOff>
    </xdr:to>
    <xdr:cxnSp macro="">
      <xdr:nvCxnSpPr>
        <xdr:cNvPr id="54" name="Conector reto 16">
          <a:extLst>
            <a:ext uri="{FF2B5EF4-FFF2-40B4-BE49-F238E27FC236}">
              <a16:creationId xmlns:a16="http://schemas.microsoft.com/office/drawing/2014/main" id="{4A0F8D4E-C501-4BC9-8B44-3D219E310BC1}"/>
            </a:ext>
          </a:extLst>
        </xdr:cNvPr>
        <xdr:cNvCxnSpPr/>
      </xdr:nvCxnSpPr>
      <xdr:spPr>
        <a:xfrm>
          <a:off x="11620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21</xdr:row>
      <xdr:rowOff>0</xdr:rowOff>
    </xdr:from>
    <xdr:to>
      <xdr:col>15</xdr:col>
      <xdr:colOff>219075</xdr:colOff>
      <xdr:row>21</xdr:row>
      <xdr:rowOff>0</xdr:rowOff>
    </xdr:to>
    <xdr:cxnSp macro="">
      <xdr:nvCxnSpPr>
        <xdr:cNvPr id="55" name="Conector reto 16">
          <a:extLst>
            <a:ext uri="{FF2B5EF4-FFF2-40B4-BE49-F238E27FC236}">
              <a16:creationId xmlns:a16="http://schemas.microsoft.com/office/drawing/2014/main" id="{44EF1CFB-479D-4E48-A08F-84303C1729AA}"/>
            </a:ext>
          </a:extLst>
        </xdr:cNvPr>
        <xdr:cNvCxnSpPr/>
      </xdr:nvCxnSpPr>
      <xdr:spPr>
        <a:xfrm>
          <a:off x="11620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21</xdr:row>
      <xdr:rowOff>0</xdr:rowOff>
    </xdr:from>
    <xdr:to>
      <xdr:col>16</xdr:col>
      <xdr:colOff>219075</xdr:colOff>
      <xdr:row>21</xdr:row>
      <xdr:rowOff>0</xdr:rowOff>
    </xdr:to>
    <xdr:cxnSp macro="">
      <xdr:nvCxnSpPr>
        <xdr:cNvPr id="67" name="Conector reto 16">
          <a:extLst>
            <a:ext uri="{FF2B5EF4-FFF2-40B4-BE49-F238E27FC236}">
              <a16:creationId xmlns:a16="http://schemas.microsoft.com/office/drawing/2014/main" id="{A26F1DF4-5BBC-411A-8C99-E0C6D2D02E42}"/>
            </a:ext>
          </a:extLst>
        </xdr:cNvPr>
        <xdr:cNvCxnSpPr/>
      </xdr:nvCxnSpPr>
      <xdr:spPr>
        <a:xfrm>
          <a:off x="13673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21</xdr:row>
      <xdr:rowOff>0</xdr:rowOff>
    </xdr:from>
    <xdr:to>
      <xdr:col>16</xdr:col>
      <xdr:colOff>219075</xdr:colOff>
      <xdr:row>21</xdr:row>
      <xdr:rowOff>0</xdr:rowOff>
    </xdr:to>
    <xdr:cxnSp macro="">
      <xdr:nvCxnSpPr>
        <xdr:cNvPr id="79" name="Conector reto 16">
          <a:extLst>
            <a:ext uri="{FF2B5EF4-FFF2-40B4-BE49-F238E27FC236}">
              <a16:creationId xmlns:a16="http://schemas.microsoft.com/office/drawing/2014/main" id="{E1C2DDFA-867F-44AF-B5FB-F4ADF66DEA29}"/>
            </a:ext>
          </a:extLst>
        </xdr:cNvPr>
        <xdr:cNvCxnSpPr/>
      </xdr:nvCxnSpPr>
      <xdr:spPr>
        <a:xfrm>
          <a:off x="13673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21</xdr:row>
      <xdr:rowOff>0</xdr:rowOff>
    </xdr:from>
    <xdr:to>
      <xdr:col>19</xdr:col>
      <xdr:colOff>219075</xdr:colOff>
      <xdr:row>21</xdr:row>
      <xdr:rowOff>0</xdr:rowOff>
    </xdr:to>
    <xdr:cxnSp macro="">
      <xdr:nvCxnSpPr>
        <xdr:cNvPr id="80" name="Conector reto 16">
          <a:extLst>
            <a:ext uri="{FF2B5EF4-FFF2-40B4-BE49-F238E27FC236}">
              <a16:creationId xmlns:a16="http://schemas.microsoft.com/office/drawing/2014/main" id="{A618F230-17B8-4778-A210-64FACFDE395B}"/>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21</xdr:row>
      <xdr:rowOff>0</xdr:rowOff>
    </xdr:from>
    <xdr:to>
      <xdr:col>19</xdr:col>
      <xdr:colOff>219075</xdr:colOff>
      <xdr:row>21</xdr:row>
      <xdr:rowOff>0</xdr:rowOff>
    </xdr:to>
    <xdr:cxnSp macro="">
      <xdr:nvCxnSpPr>
        <xdr:cNvPr id="81" name="Conector reto 16">
          <a:extLst>
            <a:ext uri="{FF2B5EF4-FFF2-40B4-BE49-F238E27FC236}">
              <a16:creationId xmlns:a16="http://schemas.microsoft.com/office/drawing/2014/main" id="{B8DBDE2E-227D-4951-BE1E-DDED9CF5E821}"/>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21</xdr:row>
      <xdr:rowOff>0</xdr:rowOff>
    </xdr:from>
    <xdr:to>
      <xdr:col>20</xdr:col>
      <xdr:colOff>219075</xdr:colOff>
      <xdr:row>21</xdr:row>
      <xdr:rowOff>0</xdr:rowOff>
    </xdr:to>
    <xdr:cxnSp macro="">
      <xdr:nvCxnSpPr>
        <xdr:cNvPr id="82" name="Conector reto 16">
          <a:extLst>
            <a:ext uri="{FF2B5EF4-FFF2-40B4-BE49-F238E27FC236}">
              <a16:creationId xmlns:a16="http://schemas.microsoft.com/office/drawing/2014/main" id="{48DE912F-E3AE-4673-8142-37E2F41931CE}"/>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21</xdr:row>
      <xdr:rowOff>0</xdr:rowOff>
    </xdr:from>
    <xdr:to>
      <xdr:col>20</xdr:col>
      <xdr:colOff>219075</xdr:colOff>
      <xdr:row>21</xdr:row>
      <xdr:rowOff>0</xdr:rowOff>
    </xdr:to>
    <xdr:cxnSp macro="">
      <xdr:nvCxnSpPr>
        <xdr:cNvPr id="83" name="Conector reto 16">
          <a:extLst>
            <a:ext uri="{FF2B5EF4-FFF2-40B4-BE49-F238E27FC236}">
              <a16:creationId xmlns:a16="http://schemas.microsoft.com/office/drawing/2014/main" id="{FEDC1B35-F9C9-48B4-ABB6-20096301EBD4}"/>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21</xdr:row>
      <xdr:rowOff>0</xdr:rowOff>
    </xdr:from>
    <xdr:to>
      <xdr:col>23</xdr:col>
      <xdr:colOff>219075</xdr:colOff>
      <xdr:row>21</xdr:row>
      <xdr:rowOff>0</xdr:rowOff>
    </xdr:to>
    <xdr:cxnSp macro="">
      <xdr:nvCxnSpPr>
        <xdr:cNvPr id="84" name="Conector reto 16">
          <a:extLst>
            <a:ext uri="{FF2B5EF4-FFF2-40B4-BE49-F238E27FC236}">
              <a16:creationId xmlns:a16="http://schemas.microsoft.com/office/drawing/2014/main" id="{8EFF3090-C91B-4F20-9A15-AAE19024F70E}"/>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21</xdr:row>
      <xdr:rowOff>0</xdr:rowOff>
    </xdr:from>
    <xdr:to>
      <xdr:col>23</xdr:col>
      <xdr:colOff>219075</xdr:colOff>
      <xdr:row>21</xdr:row>
      <xdr:rowOff>0</xdr:rowOff>
    </xdr:to>
    <xdr:cxnSp macro="">
      <xdr:nvCxnSpPr>
        <xdr:cNvPr id="85" name="Conector reto 16">
          <a:extLst>
            <a:ext uri="{FF2B5EF4-FFF2-40B4-BE49-F238E27FC236}">
              <a16:creationId xmlns:a16="http://schemas.microsoft.com/office/drawing/2014/main" id="{3009DAE1-2F6F-4CC7-9AEB-2E235D6C16DF}"/>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21</xdr:row>
      <xdr:rowOff>0</xdr:rowOff>
    </xdr:from>
    <xdr:to>
      <xdr:col>24</xdr:col>
      <xdr:colOff>219075</xdr:colOff>
      <xdr:row>21</xdr:row>
      <xdr:rowOff>0</xdr:rowOff>
    </xdr:to>
    <xdr:cxnSp macro="">
      <xdr:nvCxnSpPr>
        <xdr:cNvPr id="86" name="Conector reto 16">
          <a:extLst>
            <a:ext uri="{FF2B5EF4-FFF2-40B4-BE49-F238E27FC236}">
              <a16:creationId xmlns:a16="http://schemas.microsoft.com/office/drawing/2014/main" id="{CB1762E3-C3F0-4D9B-A649-573433182DA1}"/>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21</xdr:row>
      <xdr:rowOff>0</xdr:rowOff>
    </xdr:from>
    <xdr:to>
      <xdr:col>24</xdr:col>
      <xdr:colOff>219075</xdr:colOff>
      <xdr:row>21</xdr:row>
      <xdr:rowOff>0</xdr:rowOff>
    </xdr:to>
    <xdr:cxnSp macro="">
      <xdr:nvCxnSpPr>
        <xdr:cNvPr id="87" name="Conector reto 16">
          <a:extLst>
            <a:ext uri="{FF2B5EF4-FFF2-40B4-BE49-F238E27FC236}">
              <a16:creationId xmlns:a16="http://schemas.microsoft.com/office/drawing/2014/main" id="{99778ED1-918C-43FA-9BCE-15F95FBCDC93}"/>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21</xdr:row>
      <xdr:rowOff>0</xdr:rowOff>
    </xdr:from>
    <xdr:to>
      <xdr:col>27</xdr:col>
      <xdr:colOff>219075</xdr:colOff>
      <xdr:row>21</xdr:row>
      <xdr:rowOff>0</xdr:rowOff>
    </xdr:to>
    <xdr:cxnSp macro="">
      <xdr:nvCxnSpPr>
        <xdr:cNvPr id="88" name="Conector reto 16">
          <a:extLst>
            <a:ext uri="{FF2B5EF4-FFF2-40B4-BE49-F238E27FC236}">
              <a16:creationId xmlns:a16="http://schemas.microsoft.com/office/drawing/2014/main" id="{799048E2-F878-4E8D-B9D2-2E6AFAB3A9D9}"/>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21</xdr:row>
      <xdr:rowOff>0</xdr:rowOff>
    </xdr:from>
    <xdr:to>
      <xdr:col>27</xdr:col>
      <xdr:colOff>219075</xdr:colOff>
      <xdr:row>21</xdr:row>
      <xdr:rowOff>0</xdr:rowOff>
    </xdr:to>
    <xdr:cxnSp macro="">
      <xdr:nvCxnSpPr>
        <xdr:cNvPr id="89" name="Conector reto 16">
          <a:extLst>
            <a:ext uri="{FF2B5EF4-FFF2-40B4-BE49-F238E27FC236}">
              <a16:creationId xmlns:a16="http://schemas.microsoft.com/office/drawing/2014/main" id="{3C147F48-3370-4A67-BDD2-7D25CA1E816B}"/>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21</xdr:row>
      <xdr:rowOff>0</xdr:rowOff>
    </xdr:from>
    <xdr:to>
      <xdr:col>28</xdr:col>
      <xdr:colOff>219075</xdr:colOff>
      <xdr:row>21</xdr:row>
      <xdr:rowOff>0</xdr:rowOff>
    </xdr:to>
    <xdr:cxnSp macro="">
      <xdr:nvCxnSpPr>
        <xdr:cNvPr id="90" name="Conector reto 16">
          <a:extLst>
            <a:ext uri="{FF2B5EF4-FFF2-40B4-BE49-F238E27FC236}">
              <a16:creationId xmlns:a16="http://schemas.microsoft.com/office/drawing/2014/main" id="{654F1B22-A033-4F42-84F9-480B71AD44D5}"/>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21</xdr:row>
      <xdr:rowOff>0</xdr:rowOff>
    </xdr:from>
    <xdr:to>
      <xdr:col>28</xdr:col>
      <xdr:colOff>219075</xdr:colOff>
      <xdr:row>21</xdr:row>
      <xdr:rowOff>0</xdr:rowOff>
    </xdr:to>
    <xdr:cxnSp macro="">
      <xdr:nvCxnSpPr>
        <xdr:cNvPr id="91" name="Conector reto 16">
          <a:extLst>
            <a:ext uri="{FF2B5EF4-FFF2-40B4-BE49-F238E27FC236}">
              <a16:creationId xmlns:a16="http://schemas.microsoft.com/office/drawing/2014/main" id="{3C4CCBD3-07D1-4C76-BB72-1CC1065486ED}"/>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21</xdr:row>
      <xdr:rowOff>0</xdr:rowOff>
    </xdr:from>
    <xdr:to>
      <xdr:col>31</xdr:col>
      <xdr:colOff>219075</xdr:colOff>
      <xdr:row>21</xdr:row>
      <xdr:rowOff>0</xdr:rowOff>
    </xdr:to>
    <xdr:cxnSp macro="">
      <xdr:nvCxnSpPr>
        <xdr:cNvPr id="92" name="Conector reto 16">
          <a:extLst>
            <a:ext uri="{FF2B5EF4-FFF2-40B4-BE49-F238E27FC236}">
              <a16:creationId xmlns:a16="http://schemas.microsoft.com/office/drawing/2014/main" id="{387A39C1-31FB-4468-B4FB-CECD18633079}"/>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21</xdr:row>
      <xdr:rowOff>0</xdr:rowOff>
    </xdr:from>
    <xdr:to>
      <xdr:col>31</xdr:col>
      <xdr:colOff>219075</xdr:colOff>
      <xdr:row>21</xdr:row>
      <xdr:rowOff>0</xdr:rowOff>
    </xdr:to>
    <xdr:cxnSp macro="">
      <xdr:nvCxnSpPr>
        <xdr:cNvPr id="93" name="Conector reto 16">
          <a:extLst>
            <a:ext uri="{FF2B5EF4-FFF2-40B4-BE49-F238E27FC236}">
              <a16:creationId xmlns:a16="http://schemas.microsoft.com/office/drawing/2014/main" id="{054F7EE8-3ABD-4C70-AF73-496AE3480075}"/>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0</xdr:rowOff>
    </xdr:from>
    <xdr:to>
      <xdr:col>32</xdr:col>
      <xdr:colOff>219075</xdr:colOff>
      <xdr:row>21</xdr:row>
      <xdr:rowOff>0</xdr:rowOff>
    </xdr:to>
    <xdr:cxnSp macro="">
      <xdr:nvCxnSpPr>
        <xdr:cNvPr id="94" name="Conector reto 16">
          <a:extLst>
            <a:ext uri="{FF2B5EF4-FFF2-40B4-BE49-F238E27FC236}">
              <a16:creationId xmlns:a16="http://schemas.microsoft.com/office/drawing/2014/main" id="{CF66AC3E-F132-4C45-9512-57BE6E3FD7FA}"/>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0</xdr:rowOff>
    </xdr:from>
    <xdr:to>
      <xdr:col>32</xdr:col>
      <xdr:colOff>219075</xdr:colOff>
      <xdr:row>21</xdr:row>
      <xdr:rowOff>0</xdr:rowOff>
    </xdr:to>
    <xdr:cxnSp macro="">
      <xdr:nvCxnSpPr>
        <xdr:cNvPr id="95" name="Conector reto 16">
          <a:extLst>
            <a:ext uri="{FF2B5EF4-FFF2-40B4-BE49-F238E27FC236}">
              <a16:creationId xmlns:a16="http://schemas.microsoft.com/office/drawing/2014/main" id="{F68999C7-8893-43AF-97ED-EBE10C1DC7F2}"/>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21</xdr:row>
      <xdr:rowOff>0</xdr:rowOff>
    </xdr:from>
    <xdr:to>
      <xdr:col>35</xdr:col>
      <xdr:colOff>219075</xdr:colOff>
      <xdr:row>21</xdr:row>
      <xdr:rowOff>0</xdr:rowOff>
    </xdr:to>
    <xdr:cxnSp macro="">
      <xdr:nvCxnSpPr>
        <xdr:cNvPr id="96" name="Conector reto 16">
          <a:extLst>
            <a:ext uri="{FF2B5EF4-FFF2-40B4-BE49-F238E27FC236}">
              <a16:creationId xmlns:a16="http://schemas.microsoft.com/office/drawing/2014/main" id="{22F1B1D7-EC25-4C84-A238-2BF8E3CDD800}"/>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21</xdr:row>
      <xdr:rowOff>0</xdr:rowOff>
    </xdr:from>
    <xdr:to>
      <xdr:col>35</xdr:col>
      <xdr:colOff>219075</xdr:colOff>
      <xdr:row>21</xdr:row>
      <xdr:rowOff>0</xdr:rowOff>
    </xdr:to>
    <xdr:cxnSp macro="">
      <xdr:nvCxnSpPr>
        <xdr:cNvPr id="97" name="Conector reto 16">
          <a:extLst>
            <a:ext uri="{FF2B5EF4-FFF2-40B4-BE49-F238E27FC236}">
              <a16:creationId xmlns:a16="http://schemas.microsoft.com/office/drawing/2014/main" id="{B29DAD44-0757-4C44-A331-5138CD9511DA}"/>
            </a:ext>
          </a:extLst>
        </xdr:cNvPr>
        <xdr:cNvCxnSpPr/>
      </xdr:nvCxnSpPr>
      <xdr:spPr>
        <a:xfrm>
          <a:off x="17790583"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21</xdr:row>
      <xdr:rowOff>0</xdr:rowOff>
    </xdr:from>
    <xdr:to>
      <xdr:col>36</xdr:col>
      <xdr:colOff>219075</xdr:colOff>
      <xdr:row>21</xdr:row>
      <xdr:rowOff>0</xdr:rowOff>
    </xdr:to>
    <xdr:cxnSp macro="">
      <xdr:nvCxnSpPr>
        <xdr:cNvPr id="98" name="Conector reto 16">
          <a:extLst>
            <a:ext uri="{FF2B5EF4-FFF2-40B4-BE49-F238E27FC236}">
              <a16:creationId xmlns:a16="http://schemas.microsoft.com/office/drawing/2014/main" id="{2DFF6969-FC65-46B8-AF8D-6ED9B67DE10D}"/>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21</xdr:row>
      <xdr:rowOff>0</xdr:rowOff>
    </xdr:from>
    <xdr:to>
      <xdr:col>36</xdr:col>
      <xdr:colOff>219075</xdr:colOff>
      <xdr:row>21</xdr:row>
      <xdr:rowOff>0</xdr:rowOff>
    </xdr:to>
    <xdr:cxnSp macro="">
      <xdr:nvCxnSpPr>
        <xdr:cNvPr id="99" name="Conector reto 16">
          <a:extLst>
            <a:ext uri="{FF2B5EF4-FFF2-40B4-BE49-F238E27FC236}">
              <a16:creationId xmlns:a16="http://schemas.microsoft.com/office/drawing/2014/main" id="{FEB13143-0E95-4667-A0F8-13B9D8321912}"/>
            </a:ext>
          </a:extLst>
        </xdr:cNvPr>
        <xdr:cNvCxnSpPr/>
      </xdr:nvCxnSpPr>
      <xdr:spPr>
        <a:xfrm>
          <a:off x="1974850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21</xdr:row>
      <xdr:rowOff>0</xdr:rowOff>
    </xdr:from>
    <xdr:to>
      <xdr:col>39</xdr:col>
      <xdr:colOff>219075</xdr:colOff>
      <xdr:row>21</xdr:row>
      <xdr:rowOff>0</xdr:rowOff>
    </xdr:to>
    <xdr:cxnSp macro="">
      <xdr:nvCxnSpPr>
        <xdr:cNvPr id="120" name="Conector reto 16">
          <a:extLst>
            <a:ext uri="{FF2B5EF4-FFF2-40B4-BE49-F238E27FC236}">
              <a16:creationId xmlns:a16="http://schemas.microsoft.com/office/drawing/2014/main" id="{90566F88-CC6E-4612-AC6D-3F629E5379CC}"/>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21</xdr:row>
      <xdr:rowOff>0</xdr:rowOff>
    </xdr:from>
    <xdr:to>
      <xdr:col>39</xdr:col>
      <xdr:colOff>219075</xdr:colOff>
      <xdr:row>21</xdr:row>
      <xdr:rowOff>0</xdr:rowOff>
    </xdr:to>
    <xdr:cxnSp macro="">
      <xdr:nvCxnSpPr>
        <xdr:cNvPr id="121" name="Conector reto 16">
          <a:extLst>
            <a:ext uri="{FF2B5EF4-FFF2-40B4-BE49-F238E27FC236}">
              <a16:creationId xmlns:a16="http://schemas.microsoft.com/office/drawing/2014/main" id="{EB7E144D-25D7-4693-ABB5-AFE4612D8010}"/>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21</xdr:row>
      <xdr:rowOff>0</xdr:rowOff>
    </xdr:from>
    <xdr:to>
      <xdr:col>40</xdr:col>
      <xdr:colOff>219075</xdr:colOff>
      <xdr:row>21</xdr:row>
      <xdr:rowOff>0</xdr:rowOff>
    </xdr:to>
    <xdr:cxnSp macro="">
      <xdr:nvCxnSpPr>
        <xdr:cNvPr id="122" name="Conector reto 16">
          <a:extLst>
            <a:ext uri="{FF2B5EF4-FFF2-40B4-BE49-F238E27FC236}">
              <a16:creationId xmlns:a16="http://schemas.microsoft.com/office/drawing/2014/main" id="{B41E486B-3CE6-466D-B535-F3DDA6CD9198}"/>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21</xdr:row>
      <xdr:rowOff>0</xdr:rowOff>
    </xdr:from>
    <xdr:to>
      <xdr:col>40</xdr:col>
      <xdr:colOff>219075</xdr:colOff>
      <xdr:row>21</xdr:row>
      <xdr:rowOff>0</xdr:rowOff>
    </xdr:to>
    <xdr:cxnSp macro="">
      <xdr:nvCxnSpPr>
        <xdr:cNvPr id="123" name="Conector reto 16">
          <a:extLst>
            <a:ext uri="{FF2B5EF4-FFF2-40B4-BE49-F238E27FC236}">
              <a16:creationId xmlns:a16="http://schemas.microsoft.com/office/drawing/2014/main" id="{9EC6D2E8-175A-4F07-A4F1-60BBD518E932}"/>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21</xdr:row>
      <xdr:rowOff>0</xdr:rowOff>
    </xdr:from>
    <xdr:to>
      <xdr:col>43</xdr:col>
      <xdr:colOff>219075</xdr:colOff>
      <xdr:row>21</xdr:row>
      <xdr:rowOff>0</xdr:rowOff>
    </xdr:to>
    <xdr:cxnSp macro="">
      <xdr:nvCxnSpPr>
        <xdr:cNvPr id="124" name="Conector reto 16">
          <a:extLst>
            <a:ext uri="{FF2B5EF4-FFF2-40B4-BE49-F238E27FC236}">
              <a16:creationId xmlns:a16="http://schemas.microsoft.com/office/drawing/2014/main" id="{917FB0C5-CF1D-41FF-8C7C-AD172DC17D6A}"/>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21</xdr:row>
      <xdr:rowOff>0</xdr:rowOff>
    </xdr:from>
    <xdr:to>
      <xdr:col>43</xdr:col>
      <xdr:colOff>219075</xdr:colOff>
      <xdr:row>21</xdr:row>
      <xdr:rowOff>0</xdr:rowOff>
    </xdr:to>
    <xdr:cxnSp macro="">
      <xdr:nvCxnSpPr>
        <xdr:cNvPr id="125" name="Conector reto 16">
          <a:extLst>
            <a:ext uri="{FF2B5EF4-FFF2-40B4-BE49-F238E27FC236}">
              <a16:creationId xmlns:a16="http://schemas.microsoft.com/office/drawing/2014/main" id="{6E95CA0A-9825-4610-B7AA-778F039AC1A8}"/>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21</xdr:row>
      <xdr:rowOff>0</xdr:rowOff>
    </xdr:from>
    <xdr:to>
      <xdr:col>44</xdr:col>
      <xdr:colOff>219075</xdr:colOff>
      <xdr:row>21</xdr:row>
      <xdr:rowOff>0</xdr:rowOff>
    </xdr:to>
    <xdr:cxnSp macro="">
      <xdr:nvCxnSpPr>
        <xdr:cNvPr id="126" name="Conector reto 16">
          <a:extLst>
            <a:ext uri="{FF2B5EF4-FFF2-40B4-BE49-F238E27FC236}">
              <a16:creationId xmlns:a16="http://schemas.microsoft.com/office/drawing/2014/main" id="{080F6D79-5D43-4C96-A5D6-F1FB968A6540}"/>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21</xdr:row>
      <xdr:rowOff>0</xdr:rowOff>
    </xdr:from>
    <xdr:to>
      <xdr:col>44</xdr:col>
      <xdr:colOff>219075</xdr:colOff>
      <xdr:row>21</xdr:row>
      <xdr:rowOff>0</xdr:rowOff>
    </xdr:to>
    <xdr:cxnSp macro="">
      <xdr:nvCxnSpPr>
        <xdr:cNvPr id="127" name="Conector reto 16">
          <a:extLst>
            <a:ext uri="{FF2B5EF4-FFF2-40B4-BE49-F238E27FC236}">
              <a16:creationId xmlns:a16="http://schemas.microsoft.com/office/drawing/2014/main" id="{BAB566F4-6F96-4646-97C4-B81C68B722C7}"/>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21</xdr:row>
      <xdr:rowOff>0</xdr:rowOff>
    </xdr:from>
    <xdr:to>
      <xdr:col>47</xdr:col>
      <xdr:colOff>219075</xdr:colOff>
      <xdr:row>21</xdr:row>
      <xdr:rowOff>0</xdr:rowOff>
    </xdr:to>
    <xdr:cxnSp macro="">
      <xdr:nvCxnSpPr>
        <xdr:cNvPr id="128" name="Conector reto 16">
          <a:extLst>
            <a:ext uri="{FF2B5EF4-FFF2-40B4-BE49-F238E27FC236}">
              <a16:creationId xmlns:a16="http://schemas.microsoft.com/office/drawing/2014/main" id="{5CBDD72C-FACA-46D9-BF26-65C171D72A8F}"/>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21</xdr:row>
      <xdr:rowOff>0</xdr:rowOff>
    </xdr:from>
    <xdr:to>
      <xdr:col>47</xdr:col>
      <xdr:colOff>219075</xdr:colOff>
      <xdr:row>21</xdr:row>
      <xdr:rowOff>0</xdr:rowOff>
    </xdr:to>
    <xdr:cxnSp macro="">
      <xdr:nvCxnSpPr>
        <xdr:cNvPr id="129" name="Conector reto 16">
          <a:extLst>
            <a:ext uri="{FF2B5EF4-FFF2-40B4-BE49-F238E27FC236}">
              <a16:creationId xmlns:a16="http://schemas.microsoft.com/office/drawing/2014/main" id="{0038EBDD-7BCC-4E23-BEC6-0B7C0FA7CAAC}"/>
            </a:ext>
          </a:extLst>
        </xdr:cNvPr>
        <xdr:cNvCxnSpPr/>
      </xdr:nvCxnSpPr>
      <xdr:spPr>
        <a:xfrm>
          <a:off x="47910750"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21</xdr:row>
      <xdr:rowOff>0</xdr:rowOff>
    </xdr:from>
    <xdr:to>
      <xdr:col>48</xdr:col>
      <xdr:colOff>219075</xdr:colOff>
      <xdr:row>21</xdr:row>
      <xdr:rowOff>0</xdr:rowOff>
    </xdr:to>
    <xdr:cxnSp macro="">
      <xdr:nvCxnSpPr>
        <xdr:cNvPr id="130" name="Conector reto 16">
          <a:extLst>
            <a:ext uri="{FF2B5EF4-FFF2-40B4-BE49-F238E27FC236}">
              <a16:creationId xmlns:a16="http://schemas.microsoft.com/office/drawing/2014/main" id="{65487107-7AF2-4FA1-B6A9-6B6EC7FBF650}"/>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21</xdr:row>
      <xdr:rowOff>0</xdr:rowOff>
    </xdr:from>
    <xdr:to>
      <xdr:col>48</xdr:col>
      <xdr:colOff>219075</xdr:colOff>
      <xdr:row>21</xdr:row>
      <xdr:rowOff>0</xdr:rowOff>
    </xdr:to>
    <xdr:cxnSp macro="">
      <xdr:nvCxnSpPr>
        <xdr:cNvPr id="131" name="Conector reto 16">
          <a:extLst>
            <a:ext uri="{FF2B5EF4-FFF2-40B4-BE49-F238E27FC236}">
              <a16:creationId xmlns:a16="http://schemas.microsoft.com/office/drawing/2014/main" id="{E4B32797-0300-4008-B02A-E72A23F40C2E}"/>
            </a:ext>
          </a:extLst>
        </xdr:cNvPr>
        <xdr:cNvCxnSpPr/>
      </xdr:nvCxnSpPr>
      <xdr:spPr>
        <a:xfrm>
          <a:off x="49868667" y="6424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xdr:row>
      <xdr:rowOff>0</xdr:rowOff>
    </xdr:from>
    <xdr:to>
      <xdr:col>27</xdr:col>
      <xdr:colOff>219075</xdr:colOff>
      <xdr:row>4</xdr:row>
      <xdr:rowOff>0</xdr:rowOff>
    </xdr:to>
    <xdr:cxnSp macro="">
      <xdr:nvCxnSpPr>
        <xdr:cNvPr id="73" name="Conector reto 72">
          <a:extLst>
            <a:ext uri="{FF2B5EF4-FFF2-40B4-BE49-F238E27FC236}">
              <a16:creationId xmlns:a16="http://schemas.microsoft.com/office/drawing/2014/main" id="{9C513636-1D74-4532-8F93-914A58DFCD20}"/>
            </a:ext>
          </a:extLst>
        </xdr:cNvPr>
        <xdr:cNvCxnSpPr/>
      </xdr:nvCxnSpPr>
      <xdr:spPr>
        <a:xfrm>
          <a:off x="22235583"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4</xdr:row>
      <xdr:rowOff>0</xdr:rowOff>
    </xdr:from>
    <xdr:to>
      <xdr:col>27</xdr:col>
      <xdr:colOff>219075</xdr:colOff>
      <xdr:row>4</xdr:row>
      <xdr:rowOff>0</xdr:rowOff>
    </xdr:to>
    <xdr:cxnSp macro="">
      <xdr:nvCxnSpPr>
        <xdr:cNvPr id="74" name="Conector reto 73">
          <a:extLst>
            <a:ext uri="{FF2B5EF4-FFF2-40B4-BE49-F238E27FC236}">
              <a16:creationId xmlns:a16="http://schemas.microsoft.com/office/drawing/2014/main" id="{8B8E8E0D-4D54-4FE8-894C-1DA4E36BC7E4}"/>
            </a:ext>
          </a:extLst>
        </xdr:cNvPr>
        <xdr:cNvCxnSpPr/>
      </xdr:nvCxnSpPr>
      <xdr:spPr>
        <a:xfrm>
          <a:off x="22235583"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4</xdr:row>
      <xdr:rowOff>0</xdr:rowOff>
    </xdr:from>
    <xdr:to>
      <xdr:col>30</xdr:col>
      <xdr:colOff>219075</xdr:colOff>
      <xdr:row>4</xdr:row>
      <xdr:rowOff>0</xdr:rowOff>
    </xdr:to>
    <xdr:cxnSp macro="">
      <xdr:nvCxnSpPr>
        <xdr:cNvPr id="75" name="Conector reto 74">
          <a:extLst>
            <a:ext uri="{FF2B5EF4-FFF2-40B4-BE49-F238E27FC236}">
              <a16:creationId xmlns:a16="http://schemas.microsoft.com/office/drawing/2014/main" id="{0B836794-A26D-48CE-99EB-85BD2564FAAF}"/>
            </a:ext>
          </a:extLst>
        </xdr:cNvPr>
        <xdr:cNvCxnSpPr/>
      </xdr:nvCxnSpPr>
      <xdr:spPr>
        <a:xfrm>
          <a:off x="2488141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4</xdr:row>
      <xdr:rowOff>0</xdr:rowOff>
    </xdr:from>
    <xdr:to>
      <xdr:col>30</xdr:col>
      <xdr:colOff>219075</xdr:colOff>
      <xdr:row>4</xdr:row>
      <xdr:rowOff>0</xdr:rowOff>
    </xdr:to>
    <xdr:cxnSp macro="">
      <xdr:nvCxnSpPr>
        <xdr:cNvPr id="76" name="Conector reto 75">
          <a:extLst>
            <a:ext uri="{FF2B5EF4-FFF2-40B4-BE49-F238E27FC236}">
              <a16:creationId xmlns:a16="http://schemas.microsoft.com/office/drawing/2014/main" id="{50FF2E0A-1201-410C-B170-00415F971975}"/>
            </a:ext>
          </a:extLst>
        </xdr:cNvPr>
        <xdr:cNvCxnSpPr/>
      </xdr:nvCxnSpPr>
      <xdr:spPr>
        <a:xfrm>
          <a:off x="2488141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0</xdr:rowOff>
    </xdr:from>
    <xdr:to>
      <xdr:col>33</xdr:col>
      <xdr:colOff>219075</xdr:colOff>
      <xdr:row>4</xdr:row>
      <xdr:rowOff>0</xdr:rowOff>
    </xdr:to>
    <xdr:cxnSp macro="">
      <xdr:nvCxnSpPr>
        <xdr:cNvPr id="77" name="Conector reto 76">
          <a:extLst>
            <a:ext uri="{FF2B5EF4-FFF2-40B4-BE49-F238E27FC236}">
              <a16:creationId xmlns:a16="http://schemas.microsoft.com/office/drawing/2014/main" id="{904F332B-CBD9-44F3-97B9-AF8D76925AC0}"/>
            </a:ext>
          </a:extLst>
        </xdr:cNvPr>
        <xdr:cNvCxnSpPr/>
      </xdr:nvCxnSpPr>
      <xdr:spPr>
        <a:xfrm>
          <a:off x="2783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0</xdr:rowOff>
    </xdr:from>
    <xdr:to>
      <xdr:col>33</xdr:col>
      <xdr:colOff>219075</xdr:colOff>
      <xdr:row>4</xdr:row>
      <xdr:rowOff>0</xdr:rowOff>
    </xdr:to>
    <xdr:cxnSp macro="">
      <xdr:nvCxnSpPr>
        <xdr:cNvPr id="78" name="Conector reto 77">
          <a:extLst>
            <a:ext uri="{FF2B5EF4-FFF2-40B4-BE49-F238E27FC236}">
              <a16:creationId xmlns:a16="http://schemas.microsoft.com/office/drawing/2014/main" id="{72745325-C6C0-440D-B63A-75A4D5A52C3C}"/>
            </a:ext>
          </a:extLst>
        </xdr:cNvPr>
        <xdr:cNvCxnSpPr/>
      </xdr:nvCxnSpPr>
      <xdr:spPr>
        <a:xfrm>
          <a:off x="2783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0</xdr:rowOff>
    </xdr:from>
    <xdr:to>
      <xdr:col>36</xdr:col>
      <xdr:colOff>219075</xdr:colOff>
      <xdr:row>4</xdr:row>
      <xdr:rowOff>0</xdr:rowOff>
    </xdr:to>
    <xdr:cxnSp macro="">
      <xdr:nvCxnSpPr>
        <xdr:cNvPr id="79" name="Conector reto 78">
          <a:extLst>
            <a:ext uri="{FF2B5EF4-FFF2-40B4-BE49-F238E27FC236}">
              <a16:creationId xmlns:a16="http://schemas.microsoft.com/office/drawing/2014/main" id="{91248541-D740-4E24-A6D0-287B19510210}"/>
            </a:ext>
          </a:extLst>
        </xdr:cNvPr>
        <xdr:cNvCxnSpPr/>
      </xdr:nvCxnSpPr>
      <xdr:spPr>
        <a:xfrm>
          <a:off x="3037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0</xdr:rowOff>
    </xdr:from>
    <xdr:to>
      <xdr:col>36</xdr:col>
      <xdr:colOff>219075</xdr:colOff>
      <xdr:row>4</xdr:row>
      <xdr:rowOff>0</xdr:rowOff>
    </xdr:to>
    <xdr:cxnSp macro="">
      <xdr:nvCxnSpPr>
        <xdr:cNvPr id="80" name="Conector reto 79">
          <a:extLst>
            <a:ext uri="{FF2B5EF4-FFF2-40B4-BE49-F238E27FC236}">
              <a16:creationId xmlns:a16="http://schemas.microsoft.com/office/drawing/2014/main" id="{384C5655-5D84-4DEB-94B9-88009E7C48D4}"/>
            </a:ext>
          </a:extLst>
        </xdr:cNvPr>
        <xdr:cNvCxnSpPr/>
      </xdr:nvCxnSpPr>
      <xdr:spPr>
        <a:xfrm>
          <a:off x="30374167" y="2222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0FD1A86E-8A62-4F45-B928-109E48778852}"/>
            </a:ext>
          </a:extLst>
        </xdr:cNvPr>
        <xdr:cNvCxnSpPr/>
      </xdr:nvCxnSpPr>
      <xdr:spPr>
        <a:xfrm>
          <a:off x="40195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719EB3EE-AE21-46E4-B59C-CD0393E7F8CA}"/>
            </a:ext>
          </a:extLst>
        </xdr:cNvPr>
        <xdr:cNvCxnSpPr/>
      </xdr:nvCxnSpPr>
      <xdr:spPr>
        <a:xfrm>
          <a:off x="1232535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59E7C9D7-D6B3-4AE1-B3A4-80275C3919AA}"/>
            </a:ext>
          </a:extLst>
        </xdr:cNvPr>
        <xdr:cNvCxnSpPr/>
      </xdr:nvCxnSpPr>
      <xdr:spPr>
        <a:xfrm>
          <a:off x="14820900"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5" name="Gráfico 4" descr="Baixar">
          <a:extLst>
            <a:ext uri="{FF2B5EF4-FFF2-40B4-BE49-F238E27FC236}">
              <a16:creationId xmlns:a16="http://schemas.microsoft.com/office/drawing/2014/main" id="{59922A6F-D21F-41DE-A125-CE261EC1D0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74484" y="1047751"/>
          <a:ext cx="380999" cy="383116"/>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6" name="CaixaDeTexto 5">
          <a:extLst>
            <a:ext uri="{FF2B5EF4-FFF2-40B4-BE49-F238E27FC236}">
              <a16:creationId xmlns:a16="http://schemas.microsoft.com/office/drawing/2014/main" id="{B408F10F-F5B4-45D0-93F2-0613F37DDF64}"/>
            </a:ext>
          </a:extLst>
        </xdr:cNvPr>
        <xdr:cNvSpPr txBox="1">
          <a:spLocks noChangeAspect="1"/>
        </xdr:cNvSpPr>
      </xdr:nvSpPr>
      <xdr:spPr>
        <a:xfrm>
          <a:off x="16334315"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7" name="Gráfico 6" descr="Cabeça com Engrenagens">
          <a:extLst>
            <a:ext uri="{FF2B5EF4-FFF2-40B4-BE49-F238E27FC236}">
              <a16:creationId xmlns:a16="http://schemas.microsoft.com/office/drawing/2014/main" id="{145C4E04-AD0F-48BA-AAE2-03ADA60636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62407"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8" name="Gráfico 7" descr="Lista">
          <a:extLst>
            <a:ext uri="{FF2B5EF4-FFF2-40B4-BE49-F238E27FC236}">
              <a16:creationId xmlns:a16="http://schemas.microsoft.com/office/drawing/2014/main" id="{ADE13F6D-EB29-4F46-AC25-78294C280E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24131"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9" name="CaixaDeTexto 8">
          <a:extLst>
            <a:ext uri="{FF2B5EF4-FFF2-40B4-BE49-F238E27FC236}">
              <a16:creationId xmlns:a16="http://schemas.microsoft.com/office/drawing/2014/main" id="{5F5A746F-C0A3-4AA2-B3C9-78FA38ADA7CA}"/>
            </a:ext>
          </a:extLst>
        </xdr:cNvPr>
        <xdr:cNvSpPr txBox="1">
          <a:spLocks noChangeAspect="1"/>
        </xdr:cNvSpPr>
      </xdr:nvSpPr>
      <xdr:spPr>
        <a:xfrm>
          <a:off x="5970652"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 name="Gráfico 9" descr="Gráfico de barras">
          <a:extLst>
            <a:ext uri="{FF2B5EF4-FFF2-40B4-BE49-F238E27FC236}">
              <a16:creationId xmlns:a16="http://schemas.microsoft.com/office/drawing/2014/main" id="{B96AF924-6DBB-40D1-8595-530A690624A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1035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1" name="CaixaDeTexto 10">
          <a:extLst>
            <a:ext uri="{FF2B5EF4-FFF2-40B4-BE49-F238E27FC236}">
              <a16:creationId xmlns:a16="http://schemas.microsoft.com/office/drawing/2014/main" id="{F48BAE17-A069-43EC-A7AA-004369D10B02}"/>
            </a:ext>
          </a:extLst>
        </xdr:cNvPr>
        <xdr:cNvSpPr txBox="1">
          <a:spLocks noChangeAspect="1"/>
        </xdr:cNvSpPr>
      </xdr:nvSpPr>
      <xdr:spPr>
        <a:xfrm>
          <a:off x="14817670"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2" name="Gráfico 11" descr="Contrato">
          <a:extLst>
            <a:ext uri="{FF2B5EF4-FFF2-40B4-BE49-F238E27FC236}">
              <a16:creationId xmlns:a16="http://schemas.microsoft.com/office/drawing/2014/main" id="{4169414D-0148-48EB-8C05-8121BD07CD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05478"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3" name="CaixaDeTexto 12">
          <a:extLst>
            <a:ext uri="{FF2B5EF4-FFF2-40B4-BE49-F238E27FC236}">
              <a16:creationId xmlns:a16="http://schemas.microsoft.com/office/drawing/2014/main" id="{82F2B442-4CE4-405C-9A4D-894B9E2F0405}"/>
            </a:ext>
          </a:extLst>
        </xdr:cNvPr>
        <xdr:cNvSpPr txBox="1">
          <a:spLocks noChangeAspect="1"/>
        </xdr:cNvSpPr>
      </xdr:nvSpPr>
      <xdr:spPr>
        <a:xfrm>
          <a:off x="13676123"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4" name="Gráfico 13" descr="Engrenagens">
          <a:extLst>
            <a:ext uri="{FF2B5EF4-FFF2-40B4-BE49-F238E27FC236}">
              <a16:creationId xmlns:a16="http://schemas.microsoft.com/office/drawing/2014/main" id="{A325DB38-07FF-439F-AAE3-B5817E22F9F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61106"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5" name="CaixaDeTexto 14">
          <a:extLst>
            <a:ext uri="{FF2B5EF4-FFF2-40B4-BE49-F238E27FC236}">
              <a16:creationId xmlns:a16="http://schemas.microsoft.com/office/drawing/2014/main" id="{76F3D93A-BAFF-42A7-AD47-5F0770563B71}"/>
            </a:ext>
          </a:extLst>
        </xdr:cNvPr>
        <xdr:cNvSpPr txBox="1">
          <a:spLocks noChangeAspect="1"/>
        </xdr:cNvSpPr>
      </xdr:nvSpPr>
      <xdr:spPr>
        <a:xfrm>
          <a:off x="12577554"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6" name="Gráfico 15" descr="Repetir">
          <a:extLst>
            <a:ext uri="{FF2B5EF4-FFF2-40B4-BE49-F238E27FC236}">
              <a16:creationId xmlns:a16="http://schemas.microsoft.com/office/drawing/2014/main" id="{EB613CBD-9FCC-4E4F-BDBD-A2C633E2AE7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11857"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7" name="CaixaDeTexto 16">
          <a:extLst>
            <a:ext uri="{FF2B5EF4-FFF2-40B4-BE49-F238E27FC236}">
              <a16:creationId xmlns:a16="http://schemas.microsoft.com/office/drawing/2014/main" id="{CB512503-323D-42A2-A09E-88F61958ED80}"/>
            </a:ext>
          </a:extLst>
        </xdr:cNvPr>
        <xdr:cNvSpPr txBox="1">
          <a:spLocks noChangeAspect="1"/>
        </xdr:cNvSpPr>
      </xdr:nvSpPr>
      <xdr:spPr>
        <a:xfrm>
          <a:off x="11431067"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8" name="CaixaDeTexto 17">
          <a:extLst>
            <a:ext uri="{FF2B5EF4-FFF2-40B4-BE49-F238E27FC236}">
              <a16:creationId xmlns:a16="http://schemas.microsoft.com/office/drawing/2014/main" id="{18D02700-9554-4671-A372-7429D5149A40}"/>
            </a:ext>
          </a:extLst>
        </xdr:cNvPr>
        <xdr:cNvSpPr txBox="1"/>
      </xdr:nvSpPr>
      <xdr:spPr>
        <a:xfrm>
          <a:off x="7011461"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9" name="Gráfico 18" descr="Dinheiro">
          <a:extLst>
            <a:ext uri="{FF2B5EF4-FFF2-40B4-BE49-F238E27FC236}">
              <a16:creationId xmlns:a16="http://schemas.microsoft.com/office/drawing/2014/main" id="{887E80D0-4A27-400C-A204-806B562ABF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10575892"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0" name="CaixaDeTexto 19">
          <a:extLst>
            <a:ext uri="{FF2B5EF4-FFF2-40B4-BE49-F238E27FC236}">
              <a16:creationId xmlns:a16="http://schemas.microsoft.com/office/drawing/2014/main" id="{CD3E7C61-FADA-4552-A167-82573BA72D8E}"/>
            </a:ext>
          </a:extLst>
        </xdr:cNvPr>
        <xdr:cNvSpPr txBox="1"/>
      </xdr:nvSpPr>
      <xdr:spPr>
        <a:xfrm>
          <a:off x="10097558"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1" name="Gráfico 20" descr="Seta: Curva em U com cauda">
          <a:extLst>
            <a:ext uri="{FF2B5EF4-FFF2-40B4-BE49-F238E27FC236}">
              <a16:creationId xmlns:a16="http://schemas.microsoft.com/office/drawing/2014/main" id="{D999269F-0D08-4730-B1E9-C155ED2E767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445569"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2" name="Gráfico 21" descr="Documento">
          <a:extLst>
            <a:ext uri="{FF2B5EF4-FFF2-40B4-BE49-F238E27FC236}">
              <a16:creationId xmlns:a16="http://schemas.microsoft.com/office/drawing/2014/main" id="{916FE2E5-B645-4922-93BB-A75F4AEB85A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413119"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3" name="Gráfico 22" descr="Baixar da nuvem">
          <a:extLst>
            <a:ext uri="{FF2B5EF4-FFF2-40B4-BE49-F238E27FC236}">
              <a16:creationId xmlns:a16="http://schemas.microsoft.com/office/drawing/2014/main" id="{164470E7-24FA-457E-95DB-5F2329E38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61506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4" name="CaixaDeTexto 23">
          <a:extLst>
            <a:ext uri="{FF2B5EF4-FFF2-40B4-BE49-F238E27FC236}">
              <a16:creationId xmlns:a16="http://schemas.microsoft.com/office/drawing/2014/main" id="{05072B9A-5644-477C-AB5F-F80B1D43574B}"/>
            </a:ext>
          </a:extLst>
        </xdr:cNvPr>
        <xdr:cNvSpPr txBox="1"/>
      </xdr:nvSpPr>
      <xdr:spPr>
        <a:xfrm>
          <a:off x="15720483"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5" name="CaixaDeTexto 24">
          <a:extLst>
            <a:ext uri="{FF2B5EF4-FFF2-40B4-BE49-F238E27FC236}">
              <a16:creationId xmlns:a16="http://schemas.microsoft.com/office/drawing/2014/main" id="{19599B8D-D3BD-4DC3-AA5C-67DA04BB3F9B}"/>
            </a:ext>
          </a:extLst>
        </xdr:cNvPr>
        <xdr:cNvSpPr txBox="1"/>
      </xdr:nvSpPr>
      <xdr:spPr>
        <a:xfrm>
          <a:off x="8059215"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26" name="CaixaDeTexto 25">
          <a:extLst>
            <a:ext uri="{FF2B5EF4-FFF2-40B4-BE49-F238E27FC236}">
              <a16:creationId xmlns:a16="http://schemas.microsoft.com/office/drawing/2014/main" id="{B8E29F38-00A4-40C1-9A3A-ACBA31DD15BD}"/>
            </a:ext>
          </a:extLst>
        </xdr:cNvPr>
        <xdr:cNvSpPr txBox="1">
          <a:spLocks noChangeAspect="1"/>
        </xdr:cNvSpPr>
      </xdr:nvSpPr>
      <xdr:spPr>
        <a:xfrm>
          <a:off x="0" y="490171"/>
          <a:ext cx="6084334"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27" name="Gráfico 26" descr="Registrar">
          <a:extLst>
            <a:ext uri="{FF2B5EF4-FFF2-40B4-BE49-F238E27FC236}">
              <a16:creationId xmlns:a16="http://schemas.microsoft.com/office/drawing/2014/main" id="{9E2782D4-E750-4E9B-9902-1B8E800AC9A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462208"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28" name="CaixaDeTexto 27">
          <a:extLst>
            <a:ext uri="{FF2B5EF4-FFF2-40B4-BE49-F238E27FC236}">
              <a16:creationId xmlns:a16="http://schemas.microsoft.com/office/drawing/2014/main" id="{A169D9F7-E8A0-4508-9B04-602395C42AE7}"/>
            </a:ext>
          </a:extLst>
        </xdr:cNvPr>
        <xdr:cNvSpPr txBox="1"/>
      </xdr:nvSpPr>
      <xdr:spPr>
        <a:xfrm>
          <a:off x="8994781"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29" name="Imagem 28" descr="nova-logo">
          <a:extLst>
            <a:ext uri="{FF2B5EF4-FFF2-40B4-BE49-F238E27FC236}">
              <a16:creationId xmlns:a16="http://schemas.microsoft.com/office/drawing/2014/main" id="{028059E8-06A6-4732-B3E3-F8219450EBD8}"/>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0" name="Gráfico 29" descr="Fechar">
          <a:extLst>
            <a:ext uri="{FF2B5EF4-FFF2-40B4-BE49-F238E27FC236}">
              <a16:creationId xmlns:a16="http://schemas.microsoft.com/office/drawing/2014/main" id="{4EB09336-DAC9-4660-833A-E58F123904B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26016" y="1132416"/>
          <a:ext cx="296334" cy="298451"/>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1" name="CaixaDeTexto 30">
          <a:extLst>
            <a:ext uri="{FF2B5EF4-FFF2-40B4-BE49-F238E27FC236}">
              <a16:creationId xmlns:a16="http://schemas.microsoft.com/office/drawing/2014/main" id="{E0093429-0845-47BF-9AB8-CB89AB6C04AB}"/>
            </a:ext>
          </a:extLst>
        </xdr:cNvPr>
        <xdr:cNvSpPr txBox="1">
          <a:spLocks noChangeAspect="1"/>
        </xdr:cNvSpPr>
      </xdr:nvSpPr>
      <xdr:spPr>
        <a:xfrm>
          <a:off x="13706014" y="1150571"/>
          <a:ext cx="2152052"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21</xdr:row>
      <xdr:rowOff>0</xdr:rowOff>
    </xdr:from>
    <xdr:to>
      <xdr:col>4</xdr:col>
      <xdr:colOff>219075</xdr:colOff>
      <xdr:row>21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46</xdr:row>
      <xdr:rowOff>0</xdr:rowOff>
    </xdr:from>
    <xdr:to>
      <xdr:col>13</xdr:col>
      <xdr:colOff>219075</xdr:colOff>
      <xdr:row>46</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19</xdr:row>
      <xdr:rowOff>0</xdr:rowOff>
    </xdr:from>
    <xdr:to>
      <xdr:col>4</xdr:col>
      <xdr:colOff>219075</xdr:colOff>
      <xdr:row>19</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9.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2.xml"/><Relationship Id="rId1" Type="http://schemas.openxmlformats.org/officeDocument/2006/relationships/printerSettings" Target="../printerSettings/printerSettings1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0"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199" customFormat="1" ht="111" customHeight="1" x14ac:dyDescent="0.25">
      <c r="A1" s="208"/>
      <c r="B1" s="18"/>
      <c r="C1" s="257"/>
      <c r="D1" s="257"/>
      <c r="E1" s="257"/>
      <c r="F1" s="257"/>
      <c r="G1" s="257"/>
      <c r="H1" s="257"/>
      <c r="I1" s="257"/>
      <c r="J1" s="257"/>
      <c r="K1" s="257"/>
      <c r="L1" s="257"/>
      <c r="M1" s="257"/>
      <c r="N1" s="257"/>
      <c r="O1" s="257"/>
      <c r="P1" s="257"/>
      <c r="Q1" s="257"/>
      <c r="R1" s="257"/>
      <c r="S1" s="257"/>
      <c r="T1" s="257"/>
      <c r="U1" s="257"/>
      <c r="V1" s="18"/>
      <c r="W1" s="18"/>
      <c r="X1" s="18"/>
      <c r="Y1" s="18"/>
      <c r="Z1" s="18"/>
    </row>
    <row r="2" spans="1:26" ht="35.25" hidden="1" customHeight="1" x14ac:dyDescent="0.25">
      <c r="A2" s="208"/>
      <c r="B2" s="20"/>
      <c r="S2" s="20"/>
      <c r="T2" s="20"/>
      <c r="U2" s="20"/>
      <c r="V2" s="20"/>
      <c r="W2" s="20"/>
      <c r="X2" s="20"/>
      <c r="Y2" s="20"/>
      <c r="Z2" s="20"/>
    </row>
    <row r="3" spans="1:26" ht="39" customHeight="1" x14ac:dyDescent="0.7">
      <c r="A3" s="208"/>
      <c r="B3" s="20"/>
      <c r="C3" s="258" t="s">
        <v>151</v>
      </c>
      <c r="D3" s="258"/>
      <c r="E3" s="258"/>
      <c r="F3" s="258"/>
      <c r="G3" s="258"/>
      <c r="H3" s="258"/>
      <c r="I3" s="258"/>
      <c r="J3" s="258"/>
      <c r="K3" s="258"/>
      <c r="L3" s="258"/>
      <c r="M3" s="258"/>
      <c r="N3" s="258"/>
      <c r="O3" s="258"/>
      <c r="P3" s="258"/>
      <c r="Q3" s="258"/>
      <c r="R3" s="258"/>
      <c r="S3" s="20"/>
      <c r="T3" s="20"/>
      <c r="U3" s="20"/>
      <c r="V3" s="20"/>
      <c r="W3" s="20"/>
      <c r="X3" s="20"/>
      <c r="Y3" s="20"/>
      <c r="Z3" s="20"/>
    </row>
    <row r="4" spans="1:26" ht="37.5" customHeight="1" x14ac:dyDescent="0.25">
      <c r="A4" s="208"/>
      <c r="B4" s="20"/>
      <c r="C4" s="254" t="s">
        <v>0</v>
      </c>
      <c r="D4" s="254"/>
      <c r="E4" s="254"/>
      <c r="F4" s="254"/>
      <c r="G4" s="254"/>
      <c r="H4" s="254"/>
      <c r="I4" s="254"/>
      <c r="J4" s="254"/>
      <c r="K4" s="254"/>
      <c r="L4" s="254"/>
      <c r="M4" s="254"/>
      <c r="N4" s="254"/>
      <c r="O4" s="254"/>
      <c r="P4" s="254"/>
      <c r="Q4" s="254"/>
      <c r="R4" s="254"/>
      <c r="S4" s="20"/>
      <c r="T4" s="20"/>
      <c r="U4" s="20"/>
      <c r="V4" s="20"/>
      <c r="W4" s="20"/>
      <c r="X4" s="20"/>
      <c r="Y4" s="20"/>
      <c r="Z4" s="20"/>
    </row>
    <row r="5" spans="1:26" ht="33.950000000000003" customHeight="1" x14ac:dyDescent="0.25">
      <c r="A5" s="208"/>
      <c r="B5" s="20"/>
      <c r="C5" s="259" t="s">
        <v>1</v>
      </c>
      <c r="D5" s="259"/>
      <c r="E5" s="259"/>
      <c r="F5" s="259"/>
      <c r="G5" s="259"/>
      <c r="H5" s="259"/>
      <c r="I5" s="259"/>
      <c r="J5" s="259"/>
      <c r="K5" s="259"/>
      <c r="L5" s="259"/>
      <c r="M5" s="259"/>
      <c r="N5" s="259"/>
      <c r="O5" s="259"/>
      <c r="P5" s="259"/>
      <c r="Q5" s="259"/>
      <c r="R5" s="259"/>
      <c r="S5" s="20"/>
      <c r="T5" s="20"/>
      <c r="U5" s="20"/>
      <c r="V5" s="20"/>
      <c r="W5" s="20"/>
      <c r="X5" s="20"/>
      <c r="Y5" s="20"/>
      <c r="Z5" s="20"/>
    </row>
    <row r="6" spans="1:26" ht="8.1" customHeight="1" x14ac:dyDescent="0.25">
      <c r="A6" s="208"/>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8"/>
      <c r="B7" s="20"/>
      <c r="C7" s="255">
        <v>1</v>
      </c>
      <c r="D7" s="20"/>
      <c r="E7" s="20"/>
      <c r="F7" s="20"/>
      <c r="G7" s="20"/>
      <c r="H7" s="253" t="s">
        <v>2</v>
      </c>
      <c r="I7" s="253"/>
      <c r="J7" s="253"/>
      <c r="K7" s="253"/>
      <c r="L7" s="253"/>
      <c r="M7" s="253"/>
      <c r="N7" s="253"/>
      <c r="O7" s="253"/>
      <c r="P7" s="253"/>
      <c r="Q7" s="253"/>
      <c r="R7" s="253"/>
      <c r="S7" s="20"/>
      <c r="T7" s="20"/>
      <c r="U7" s="20"/>
      <c r="V7" s="20"/>
      <c r="W7" s="20"/>
      <c r="X7" s="20"/>
      <c r="Y7" s="20"/>
      <c r="Z7" s="20"/>
    </row>
    <row r="8" spans="1:26" ht="33.75" customHeight="1" x14ac:dyDescent="0.25">
      <c r="A8" s="208"/>
      <c r="B8" s="20"/>
      <c r="C8" s="255"/>
      <c r="D8" s="20"/>
      <c r="E8" s="20"/>
      <c r="F8" s="20"/>
      <c r="G8" s="20"/>
      <c r="H8" s="254" t="s">
        <v>122</v>
      </c>
      <c r="I8" s="254"/>
      <c r="J8" s="254"/>
      <c r="K8" s="254"/>
      <c r="L8" s="254"/>
      <c r="M8" s="254"/>
      <c r="N8" s="254"/>
      <c r="O8" s="254"/>
      <c r="P8" s="254"/>
      <c r="Q8" s="254"/>
      <c r="R8" s="254"/>
      <c r="S8" s="20"/>
      <c r="T8" s="20"/>
      <c r="U8" s="20"/>
      <c r="V8" s="20"/>
      <c r="W8" s="20"/>
      <c r="X8" s="20"/>
      <c r="Y8" s="20"/>
      <c r="Z8" s="20"/>
    </row>
    <row r="9" spans="1:26" ht="17.100000000000001" customHeight="1" x14ac:dyDescent="0.25">
      <c r="A9" s="208"/>
      <c r="B9" s="20"/>
      <c r="C9" s="255"/>
      <c r="D9" s="20"/>
      <c r="E9" s="20"/>
      <c r="F9" s="20"/>
      <c r="G9" s="20"/>
      <c r="H9" s="256"/>
      <c r="I9" s="256"/>
      <c r="J9" s="256"/>
      <c r="K9" s="20"/>
      <c r="L9" s="20"/>
      <c r="M9" s="20"/>
      <c r="N9" s="20"/>
      <c r="O9" s="20"/>
      <c r="P9" s="20"/>
      <c r="Q9" s="20"/>
      <c r="R9" s="20"/>
      <c r="S9" s="20"/>
      <c r="T9" s="20"/>
      <c r="U9" s="20"/>
      <c r="V9" s="20"/>
      <c r="W9" s="20"/>
      <c r="X9" s="20"/>
      <c r="Y9" s="20"/>
      <c r="Z9" s="20"/>
    </row>
    <row r="10" spans="1:26" ht="12" customHeight="1" x14ac:dyDescent="0.25">
      <c r="A10" s="208"/>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8"/>
      <c r="B11" s="20"/>
      <c r="C11" s="255">
        <v>2</v>
      </c>
      <c r="D11" s="20"/>
      <c r="E11" s="20"/>
      <c r="F11" s="20"/>
      <c r="G11" s="20"/>
      <c r="H11" s="252" t="s">
        <v>123</v>
      </c>
      <c r="I11" s="252"/>
      <c r="J11" s="252"/>
      <c r="K11" s="252"/>
      <c r="L11" s="252"/>
      <c r="M11" s="252"/>
      <c r="N11" s="252"/>
      <c r="O11" s="252"/>
      <c r="P11" s="252"/>
      <c r="Q11" s="252"/>
      <c r="R11" s="252"/>
      <c r="S11" s="20"/>
      <c r="T11" s="20"/>
      <c r="U11" s="20"/>
      <c r="V11" s="20"/>
      <c r="W11" s="20"/>
      <c r="X11" s="20"/>
      <c r="Y11" s="20"/>
      <c r="Z11" s="20"/>
    </row>
    <row r="12" spans="1:26" ht="33.75" customHeight="1" x14ac:dyDescent="0.25">
      <c r="A12" s="208"/>
      <c r="B12" s="20"/>
      <c r="C12" s="255"/>
      <c r="D12" s="20"/>
      <c r="E12" s="20"/>
      <c r="F12" s="20"/>
      <c r="G12" s="20"/>
      <c r="H12" s="254" t="s">
        <v>18</v>
      </c>
      <c r="I12" s="254"/>
      <c r="J12" s="254"/>
      <c r="K12" s="254"/>
      <c r="L12" s="254"/>
      <c r="M12" s="254"/>
      <c r="N12" s="254"/>
      <c r="O12" s="254"/>
      <c r="P12" s="254"/>
      <c r="Q12" s="254"/>
      <c r="R12" s="254"/>
      <c r="S12" s="20"/>
      <c r="T12" s="20"/>
      <c r="U12" s="20"/>
      <c r="V12" s="20"/>
      <c r="W12" s="20"/>
      <c r="X12" s="20"/>
      <c r="Y12" s="20"/>
      <c r="Z12" s="20"/>
    </row>
    <row r="13" spans="1:26" ht="17.100000000000001" customHeight="1" x14ac:dyDescent="0.25">
      <c r="A13" s="208"/>
      <c r="B13" s="20"/>
      <c r="C13" s="255"/>
      <c r="D13" s="20"/>
      <c r="E13" s="20"/>
      <c r="F13" s="20"/>
      <c r="G13" s="20"/>
      <c r="H13" s="256"/>
      <c r="I13" s="256"/>
      <c r="J13" s="256"/>
      <c r="K13" s="20"/>
      <c r="L13" s="20"/>
      <c r="M13" s="20"/>
      <c r="N13" s="20"/>
      <c r="O13" s="20"/>
      <c r="P13" s="20"/>
      <c r="Q13" s="20"/>
      <c r="R13" s="20"/>
      <c r="S13" s="20"/>
      <c r="T13" s="20"/>
      <c r="U13" s="20"/>
      <c r="V13" s="20"/>
      <c r="W13" s="20"/>
      <c r="X13" s="20"/>
      <c r="Y13" s="20"/>
      <c r="Z13" s="20"/>
    </row>
    <row r="14" spans="1:26" ht="12" customHeight="1" x14ac:dyDescent="0.35">
      <c r="A14" s="208"/>
      <c r="B14" s="20"/>
      <c r="C14" s="198"/>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8"/>
      <c r="B15" s="20"/>
      <c r="C15" s="255">
        <v>3</v>
      </c>
      <c r="D15" s="20"/>
      <c r="E15" s="20"/>
      <c r="F15" s="20"/>
      <c r="G15" s="20"/>
      <c r="H15" s="253" t="s">
        <v>3</v>
      </c>
      <c r="I15" s="253"/>
      <c r="J15" s="253"/>
      <c r="K15" s="253"/>
      <c r="L15" s="253"/>
      <c r="M15" s="253"/>
      <c r="N15" s="253"/>
      <c r="O15" s="253"/>
      <c r="P15" s="253"/>
      <c r="Q15" s="253"/>
      <c r="R15" s="253"/>
      <c r="S15" s="20"/>
      <c r="T15" s="20"/>
      <c r="U15" s="20"/>
      <c r="V15" s="20"/>
      <c r="W15" s="20"/>
      <c r="X15" s="20"/>
      <c r="Y15" s="20"/>
      <c r="Z15" s="20"/>
    </row>
    <row r="16" spans="1:26" ht="33.75" customHeight="1" x14ac:dyDescent="0.25">
      <c r="A16" s="208"/>
      <c r="B16" s="20"/>
      <c r="C16" s="255"/>
      <c r="D16" s="20"/>
      <c r="E16" s="20"/>
      <c r="F16" s="20"/>
      <c r="G16" s="20"/>
      <c r="H16" s="254" t="s">
        <v>124</v>
      </c>
      <c r="I16" s="254"/>
      <c r="J16" s="254"/>
      <c r="K16" s="254"/>
      <c r="L16" s="254"/>
      <c r="M16" s="254"/>
      <c r="N16" s="254"/>
      <c r="O16" s="254"/>
      <c r="P16" s="254"/>
      <c r="Q16" s="254"/>
      <c r="R16" s="254"/>
      <c r="S16" s="20"/>
      <c r="T16" s="20"/>
      <c r="U16" s="20"/>
      <c r="V16" s="20"/>
      <c r="W16" s="20"/>
      <c r="X16" s="20"/>
      <c r="Y16" s="20"/>
      <c r="Z16" s="20"/>
    </row>
    <row r="17" spans="1:26" ht="17.100000000000001" customHeight="1" x14ac:dyDescent="0.25">
      <c r="A17" s="208"/>
      <c r="B17" s="20"/>
      <c r="C17" s="255"/>
      <c r="D17" s="20"/>
      <c r="E17" s="20"/>
      <c r="F17" s="20"/>
      <c r="G17" s="20"/>
      <c r="H17" s="256"/>
      <c r="I17" s="256"/>
      <c r="J17" s="256"/>
      <c r="K17" s="20"/>
      <c r="L17" s="20"/>
      <c r="M17" s="20"/>
      <c r="N17" s="20"/>
      <c r="O17" s="20"/>
      <c r="P17" s="20"/>
      <c r="Q17" s="20"/>
      <c r="R17" s="20"/>
      <c r="S17" s="20"/>
      <c r="T17" s="20"/>
      <c r="U17" s="20"/>
      <c r="V17" s="20"/>
      <c r="W17" s="20"/>
      <c r="X17" s="20"/>
      <c r="Y17" s="20"/>
      <c r="Z17" s="20"/>
    </row>
    <row r="18" spans="1:26" ht="12" customHeight="1" x14ac:dyDescent="0.35">
      <c r="A18" s="208"/>
      <c r="B18" s="20"/>
      <c r="C18" s="198"/>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8"/>
      <c r="B19" s="20"/>
      <c r="C19" s="255">
        <v>4</v>
      </c>
      <c r="D19" s="20"/>
      <c r="E19" s="20"/>
      <c r="F19" s="20"/>
      <c r="G19" s="20"/>
      <c r="H19" s="253" t="s">
        <v>4</v>
      </c>
      <c r="I19" s="253"/>
      <c r="J19" s="253"/>
      <c r="K19" s="253"/>
      <c r="L19" s="253"/>
      <c r="M19" s="253"/>
      <c r="N19" s="253"/>
      <c r="O19" s="253"/>
      <c r="P19" s="253"/>
      <c r="Q19" s="253"/>
      <c r="R19" s="253"/>
      <c r="S19" s="20"/>
      <c r="T19" s="20"/>
      <c r="U19" s="20"/>
      <c r="V19" s="20"/>
      <c r="W19" s="20"/>
      <c r="X19" s="20"/>
      <c r="Y19" s="20"/>
      <c r="Z19" s="20"/>
    </row>
    <row r="20" spans="1:26" ht="33.75" customHeight="1" x14ac:dyDescent="0.25">
      <c r="A20" s="208"/>
      <c r="B20" s="20"/>
      <c r="C20" s="255"/>
      <c r="D20" s="20"/>
      <c r="E20" s="20"/>
      <c r="F20" s="20"/>
      <c r="G20" s="20"/>
      <c r="H20" s="254" t="s">
        <v>5</v>
      </c>
      <c r="I20" s="254"/>
      <c r="J20" s="254"/>
      <c r="K20" s="254"/>
      <c r="L20" s="254"/>
      <c r="M20" s="254"/>
      <c r="N20" s="254"/>
      <c r="O20" s="254"/>
      <c r="P20" s="254"/>
      <c r="Q20" s="254"/>
      <c r="R20" s="254"/>
      <c r="S20" s="20"/>
      <c r="T20" s="20"/>
      <c r="U20" s="20"/>
      <c r="V20" s="20"/>
      <c r="W20" s="20"/>
      <c r="X20" s="20"/>
      <c r="Y20" s="20"/>
      <c r="Z20" s="20"/>
    </row>
    <row r="21" spans="1:26" ht="17.100000000000001" customHeight="1" x14ac:dyDescent="0.25">
      <c r="A21" s="208"/>
      <c r="B21" s="20"/>
      <c r="C21" s="255"/>
      <c r="D21" s="20"/>
      <c r="E21" s="20"/>
      <c r="F21" s="20"/>
      <c r="G21" s="20"/>
      <c r="H21" s="256"/>
      <c r="I21" s="256"/>
      <c r="J21" s="256"/>
      <c r="K21" s="20"/>
      <c r="L21" s="20"/>
      <c r="M21" s="20"/>
      <c r="N21" s="20"/>
      <c r="O21" s="20"/>
      <c r="P21" s="20"/>
      <c r="Q21" s="20"/>
      <c r="R21" s="20"/>
      <c r="S21" s="20"/>
      <c r="T21" s="20"/>
      <c r="U21" s="20"/>
      <c r="V21" s="20"/>
      <c r="W21" s="20"/>
      <c r="X21" s="20"/>
      <c r="Y21" s="20"/>
      <c r="Z21" s="20"/>
    </row>
    <row r="22" spans="1:26" ht="12" customHeight="1" x14ac:dyDescent="0.35">
      <c r="A22" s="209"/>
      <c r="C22" s="55"/>
    </row>
    <row r="23" spans="1:26" ht="17.100000000000001" customHeight="1" x14ac:dyDescent="0.25">
      <c r="A23" s="209"/>
      <c r="C23" s="248">
        <v>5</v>
      </c>
      <c r="H23" s="249" t="s">
        <v>6</v>
      </c>
      <c r="I23" s="249"/>
      <c r="J23" s="249"/>
      <c r="K23" s="249"/>
      <c r="L23" s="249"/>
      <c r="M23" s="249"/>
      <c r="N23" s="249"/>
      <c r="O23" s="249"/>
      <c r="P23" s="249"/>
      <c r="Q23" s="249"/>
      <c r="R23" s="249"/>
    </row>
    <row r="24" spans="1:26" ht="33.75" customHeight="1" x14ac:dyDescent="0.25">
      <c r="A24" s="209"/>
      <c r="C24" s="248"/>
      <c r="H24" s="250" t="s">
        <v>7</v>
      </c>
      <c r="I24" s="250"/>
      <c r="J24" s="250"/>
      <c r="K24" s="250"/>
      <c r="L24" s="250"/>
      <c r="M24" s="250"/>
      <c r="N24" s="250"/>
      <c r="O24" s="250"/>
      <c r="P24" s="250"/>
      <c r="Q24" s="250"/>
      <c r="R24" s="250"/>
    </row>
    <row r="25" spans="1:26" ht="17.100000000000001" customHeight="1" x14ac:dyDescent="0.25">
      <c r="A25" s="209"/>
      <c r="C25" s="248"/>
      <c r="H25" s="251"/>
      <c r="I25" s="251"/>
      <c r="J25" s="251"/>
    </row>
    <row r="26" spans="1:26" ht="12" customHeight="1" x14ac:dyDescent="0.35">
      <c r="A26" s="209"/>
      <c r="C26" s="55"/>
    </row>
    <row r="27" spans="1:26" ht="17.100000000000001" customHeight="1" x14ac:dyDescent="0.25">
      <c r="A27" s="209"/>
      <c r="C27" s="248">
        <v>6</v>
      </c>
      <c r="H27" s="249" t="s">
        <v>8</v>
      </c>
      <c r="I27" s="249"/>
      <c r="J27" s="249"/>
      <c r="K27" s="249"/>
      <c r="L27" s="249"/>
      <c r="M27" s="249"/>
      <c r="N27" s="249"/>
      <c r="O27" s="249"/>
      <c r="P27" s="249"/>
      <c r="Q27" s="249"/>
      <c r="R27" s="249"/>
    </row>
    <row r="28" spans="1:26" ht="33.75" customHeight="1" x14ac:dyDescent="0.25">
      <c r="A28" s="209"/>
      <c r="C28" s="248"/>
      <c r="H28" s="250" t="s">
        <v>9</v>
      </c>
      <c r="I28" s="250"/>
      <c r="J28" s="250"/>
      <c r="K28" s="250"/>
      <c r="L28" s="250"/>
      <c r="M28" s="250"/>
      <c r="N28" s="250"/>
      <c r="O28" s="250"/>
      <c r="P28" s="250"/>
      <c r="Q28" s="250"/>
      <c r="R28" s="250"/>
    </row>
    <row r="29" spans="1:26" ht="17.100000000000001" customHeight="1" x14ac:dyDescent="0.25">
      <c r="A29" s="209"/>
      <c r="C29" s="248"/>
      <c r="H29" s="251"/>
      <c r="I29" s="251"/>
      <c r="J29" s="251"/>
    </row>
    <row r="30" spans="1:26" ht="12" customHeight="1" x14ac:dyDescent="0.35">
      <c r="A30" s="209"/>
      <c r="C30" s="55"/>
    </row>
    <row r="31" spans="1:26" ht="17.100000000000001" customHeight="1" x14ac:dyDescent="0.25">
      <c r="A31" s="209"/>
      <c r="C31" s="248">
        <v>7</v>
      </c>
      <c r="H31" s="249" t="s">
        <v>203</v>
      </c>
      <c r="I31" s="249"/>
      <c r="J31" s="249"/>
      <c r="K31" s="249"/>
      <c r="L31" s="249"/>
      <c r="M31" s="249"/>
      <c r="N31" s="249"/>
      <c r="O31" s="249"/>
      <c r="P31" s="249"/>
      <c r="Q31" s="249"/>
      <c r="R31" s="249"/>
    </row>
    <row r="32" spans="1:26" ht="33.75" customHeight="1" x14ac:dyDescent="0.25">
      <c r="A32" s="209"/>
      <c r="C32" s="248"/>
      <c r="H32" s="250" t="s">
        <v>204</v>
      </c>
      <c r="I32" s="250"/>
      <c r="J32" s="250"/>
      <c r="K32" s="250"/>
      <c r="L32" s="250"/>
      <c r="M32" s="250"/>
      <c r="N32" s="250"/>
      <c r="O32" s="250"/>
      <c r="P32" s="250"/>
      <c r="Q32" s="250"/>
      <c r="R32" s="250"/>
    </row>
    <row r="33" spans="1:10" ht="17.100000000000001" customHeight="1" x14ac:dyDescent="0.25">
      <c r="A33" s="209"/>
      <c r="C33" s="248"/>
      <c r="H33" s="251"/>
      <c r="I33" s="251"/>
      <c r="J33" s="251"/>
    </row>
    <row r="34" spans="1:10" ht="33.950000000000003" customHeight="1" x14ac:dyDescent="0.25">
      <c r="A34" s="209"/>
    </row>
    <row r="35" spans="1:10" ht="33.950000000000003" customHeight="1" x14ac:dyDescent="0.25">
      <c r="A35" s="209"/>
    </row>
    <row r="36" spans="1:10" ht="33.950000000000003" customHeight="1" x14ac:dyDescent="0.25">
      <c r="A36" s="209"/>
    </row>
    <row r="37" spans="1:10" ht="33.950000000000003" customHeight="1" x14ac:dyDescent="0.25">
      <c r="A37" s="209"/>
    </row>
    <row r="38" spans="1:10" ht="33.950000000000003" customHeight="1" x14ac:dyDescent="0.25">
      <c r="A38" s="209"/>
    </row>
    <row r="39" spans="1:10" ht="33.950000000000003" customHeight="1" x14ac:dyDescent="0.25">
      <c r="A39" s="209"/>
    </row>
    <row r="40" spans="1:10" ht="33.950000000000003" customHeight="1" x14ac:dyDescent="0.25">
      <c r="A40" s="209"/>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BJ197"/>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211" hidden="1" customWidth="1"/>
    <col min="2" max="2" width="8.7109375" style="20" hidden="1" customWidth="1"/>
    <col min="3" max="3" width="14.85546875" style="20" customWidth="1"/>
    <col min="4" max="4" width="30.85546875" style="221" customWidth="1"/>
    <col min="5" max="5" width="30.85546875" style="97" customWidth="1"/>
    <col min="6" max="6" width="3.7109375" style="20" customWidth="1"/>
    <col min="7" max="7" width="14.42578125" style="20" customWidth="1"/>
    <col min="8" max="8" width="30.85546875" style="218" customWidth="1"/>
    <col min="9" max="9" width="30.85546875" style="20" customWidth="1"/>
    <col min="10" max="10" width="3.7109375" style="20" customWidth="1"/>
    <col min="11" max="11" width="14.42578125" style="20" customWidth="1"/>
    <col min="12" max="12" width="30.85546875" style="218" customWidth="1"/>
    <col min="13" max="13" width="29.28515625" style="97" customWidth="1"/>
    <col min="14" max="14" width="3" style="97" customWidth="1"/>
    <col min="15" max="17" width="29.28515625" style="97" customWidth="1"/>
    <col min="18" max="18" width="1.28515625" style="97" customWidth="1"/>
    <col min="19" max="21" width="29.28515625" style="97" customWidth="1"/>
    <col min="22" max="22" width="2.28515625" style="97" customWidth="1"/>
    <col min="23" max="25" width="29.28515625" style="97" customWidth="1"/>
    <col min="26" max="26" width="2.28515625" style="97" customWidth="1"/>
    <col min="27" max="29" width="29.28515625" style="97" customWidth="1"/>
    <col min="30" max="30" width="2.42578125" style="97" customWidth="1"/>
    <col min="31" max="33" width="29.28515625" style="97" customWidth="1"/>
    <col min="34" max="34" width="3.140625" style="97" customWidth="1"/>
    <col min="35" max="37" width="29.28515625" style="97" customWidth="1"/>
    <col min="38" max="38" width="1.85546875" style="97" customWidth="1"/>
    <col min="39" max="41" width="27.7109375" style="97" customWidth="1"/>
    <col min="42" max="42" width="2.5703125" style="97" customWidth="1"/>
    <col min="43" max="44" width="27.7109375" style="97" customWidth="1"/>
    <col min="45" max="45" width="30.5703125" style="97" customWidth="1"/>
    <col min="46" max="46" width="2.5703125" style="97" customWidth="1"/>
    <col min="47" max="48" width="24.42578125" style="97" customWidth="1"/>
    <col min="49" max="49" width="29.28515625" style="97" customWidth="1"/>
    <col min="50" max="50" width="3" style="97" customWidth="1"/>
    <col min="51" max="51" width="5.42578125" style="97" customWidth="1"/>
    <col min="52" max="52" width="28.7109375" style="97" bestFit="1" customWidth="1"/>
    <col min="53" max="53" width="2.28515625" style="97" customWidth="1"/>
    <col min="54" max="54" width="30" style="123" bestFit="1" customWidth="1"/>
    <col min="55" max="57" width="8.85546875" style="123" customWidth="1"/>
    <col min="58" max="58" width="8.85546875" style="97" customWidth="1"/>
    <col min="59" max="62" width="8.85546875" style="20" customWidth="1"/>
    <col min="63" max="16384" width="8.85546875" style="20" hidden="1"/>
  </cols>
  <sheetData>
    <row r="1" spans="1:58" s="18" customFormat="1" ht="111" customHeight="1" x14ac:dyDescent="0.35">
      <c r="A1" s="209"/>
      <c r="C1" s="260"/>
      <c r="D1" s="260"/>
      <c r="E1" s="260"/>
      <c r="F1" s="260"/>
      <c r="G1" s="260"/>
      <c r="H1" s="260"/>
      <c r="I1" s="260"/>
      <c r="J1" s="260"/>
      <c r="K1" s="260"/>
      <c r="L1" s="260"/>
      <c r="M1" s="260"/>
      <c r="N1" s="240"/>
      <c r="O1" s="240"/>
      <c r="P1" s="240"/>
      <c r="Q1" s="240"/>
      <c r="R1" s="240"/>
      <c r="S1" s="240"/>
      <c r="T1" s="240"/>
      <c r="U1" s="240"/>
      <c r="V1" s="240"/>
      <c r="W1" s="240"/>
      <c r="X1" s="240"/>
      <c r="Y1" s="240"/>
      <c r="Z1" s="240"/>
      <c r="AA1" s="240"/>
      <c r="AB1" s="240"/>
      <c r="AC1" s="240"/>
      <c r="AD1" s="240"/>
      <c r="AE1" s="240"/>
      <c r="AF1" s="240"/>
      <c r="AG1" s="240"/>
      <c r="AH1" s="240"/>
      <c r="AI1" s="240"/>
      <c r="AJ1" s="240"/>
      <c r="AK1" s="240"/>
      <c r="AL1" s="240"/>
      <c r="AM1" s="240"/>
      <c r="AN1" s="240"/>
      <c r="AO1" s="240"/>
      <c r="AP1" s="240"/>
      <c r="AQ1" s="240"/>
      <c r="AR1" s="240"/>
      <c r="AS1" s="240"/>
      <c r="AT1" s="240"/>
      <c r="AU1" s="240"/>
      <c r="AV1" s="240"/>
      <c r="AW1" s="240"/>
      <c r="AX1" s="240"/>
      <c r="AY1" s="240"/>
      <c r="AZ1" s="93"/>
      <c r="BA1" s="93"/>
      <c r="BB1" s="89"/>
      <c r="BC1" s="89"/>
      <c r="BD1" s="89"/>
      <c r="BE1" s="89"/>
      <c r="BF1" s="93"/>
    </row>
    <row r="2" spans="1:58" s="18" customFormat="1" ht="16.5" hidden="1" customHeight="1" x14ac:dyDescent="0.25">
      <c r="A2" s="209"/>
      <c r="C2" s="19"/>
      <c r="D2" s="217"/>
      <c r="E2" s="19"/>
      <c r="F2" s="19"/>
      <c r="G2" s="19"/>
      <c r="H2" s="217"/>
      <c r="I2" s="19"/>
      <c r="J2" s="19"/>
      <c r="K2" s="19"/>
      <c r="L2" s="217"/>
      <c r="M2" s="98"/>
      <c r="N2" s="98"/>
      <c r="O2" s="98"/>
      <c r="P2" s="98"/>
      <c r="Q2" s="98"/>
      <c r="R2" s="98"/>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c r="AT2" s="98"/>
      <c r="AU2" s="98"/>
      <c r="AV2" s="98"/>
      <c r="AW2" s="98"/>
      <c r="AX2" s="98"/>
      <c r="AY2" s="98"/>
      <c r="AZ2" s="98"/>
      <c r="BA2" s="98"/>
      <c r="BB2" s="94"/>
      <c r="BC2" s="94"/>
      <c r="BD2" s="94"/>
      <c r="BE2" s="89"/>
      <c r="BF2" s="93"/>
    </row>
    <row r="3" spans="1:58" ht="39" customHeight="1" thickBot="1" x14ac:dyDescent="0.3">
      <c r="A3" s="209"/>
      <c r="D3" s="218"/>
      <c r="E3" s="20"/>
      <c r="AZ3" s="66"/>
      <c r="BB3" s="66"/>
    </row>
    <row r="4" spans="1:58" s="116" customFormat="1" ht="24.75" customHeight="1" thickTop="1" thickBot="1" x14ac:dyDescent="0.3">
      <c r="A4" s="209"/>
      <c r="B4" s="20"/>
      <c r="C4" s="222" t="s">
        <v>28</v>
      </c>
      <c r="D4" s="156" t="s">
        <v>306</v>
      </c>
      <c r="E4" s="157" t="s">
        <v>495</v>
      </c>
      <c r="F4" s="21"/>
      <c r="G4" s="222" t="s">
        <v>29</v>
      </c>
      <c r="H4" s="156" t="s">
        <v>309</v>
      </c>
      <c r="I4" s="157" t="s">
        <v>495</v>
      </c>
      <c r="J4" s="21"/>
      <c r="K4" s="222" t="s">
        <v>30</v>
      </c>
      <c r="L4" s="156" t="s">
        <v>384</v>
      </c>
      <c r="M4" s="157" t="s">
        <v>495</v>
      </c>
      <c r="N4" s="21"/>
      <c r="O4" s="156" t="s">
        <v>592</v>
      </c>
      <c r="P4" s="156" t="s">
        <v>593</v>
      </c>
      <c r="Q4" s="157" t="s">
        <v>495</v>
      </c>
      <c r="R4" s="21"/>
      <c r="S4" s="156" t="s">
        <v>594</v>
      </c>
      <c r="T4" s="156" t="s">
        <v>595</v>
      </c>
      <c r="U4" s="157" t="s">
        <v>495</v>
      </c>
      <c r="V4" s="21"/>
      <c r="W4" s="156" t="s">
        <v>596</v>
      </c>
      <c r="X4" s="156" t="s">
        <v>597</v>
      </c>
      <c r="Y4" s="157" t="s">
        <v>495</v>
      </c>
      <c r="Z4" s="21"/>
      <c r="AA4" s="156" t="s">
        <v>598</v>
      </c>
      <c r="AB4" s="156" t="s">
        <v>599</v>
      </c>
      <c r="AC4" s="157" t="s">
        <v>495</v>
      </c>
      <c r="AD4" s="21"/>
      <c r="AE4" s="156" t="s">
        <v>600</v>
      </c>
      <c r="AF4" s="156" t="s">
        <v>601</v>
      </c>
      <c r="AG4" s="157" t="s">
        <v>495</v>
      </c>
      <c r="AH4" s="21"/>
      <c r="AI4" s="156" t="s">
        <v>602</v>
      </c>
      <c r="AJ4" s="156" t="s">
        <v>603</v>
      </c>
      <c r="AK4" s="157" t="s">
        <v>495</v>
      </c>
      <c r="AL4" s="21"/>
      <c r="AM4" s="156" t="s">
        <v>605</v>
      </c>
      <c r="AN4" s="156" t="s">
        <v>604</v>
      </c>
      <c r="AO4" s="157" t="s">
        <v>495</v>
      </c>
      <c r="AP4" s="21"/>
      <c r="AQ4" s="156" t="s">
        <v>606</v>
      </c>
      <c r="AR4" s="156" t="s">
        <v>607</v>
      </c>
      <c r="AS4" s="157" t="s">
        <v>495</v>
      </c>
      <c r="AT4" s="21"/>
      <c r="AU4" s="156" t="s">
        <v>608</v>
      </c>
      <c r="AV4" s="156" t="s">
        <v>609</v>
      </c>
      <c r="AW4" s="157" t="s">
        <v>495</v>
      </c>
      <c r="AX4" s="21"/>
      <c r="AY4" s="21"/>
      <c r="AZ4" s="244" t="str">
        <f>D4</f>
        <v>RECEITAS COM PRODUTO</v>
      </c>
      <c r="BA4" s="244"/>
      <c r="BB4" s="244" t="s">
        <v>503</v>
      </c>
      <c r="BC4" s="244"/>
      <c r="BD4" s="116" t="s">
        <v>126</v>
      </c>
      <c r="BE4" s="116" t="s">
        <v>362</v>
      </c>
    </row>
    <row r="5" spans="1:58" s="116" customFormat="1" ht="19.5" customHeight="1" thickTop="1" thickBot="1" x14ac:dyDescent="0.3">
      <c r="A5" s="209"/>
      <c r="B5" s="20"/>
      <c r="C5" s="22" t="s">
        <v>482</v>
      </c>
      <c r="D5" s="23" t="s">
        <v>355</v>
      </c>
      <c r="E5" s="23" t="s">
        <v>89</v>
      </c>
      <c r="F5" s="21"/>
      <c r="G5" s="22" t="s">
        <v>483</v>
      </c>
      <c r="H5" s="223" t="s">
        <v>356</v>
      </c>
      <c r="I5" s="23" t="s">
        <v>89</v>
      </c>
      <c r="J5" s="21"/>
      <c r="K5" s="22" t="s">
        <v>35</v>
      </c>
      <c r="L5" s="23" t="s">
        <v>357</v>
      </c>
      <c r="M5" s="23" t="s">
        <v>89</v>
      </c>
      <c r="N5" s="206"/>
      <c r="O5" s="22">
        <v>9999</v>
      </c>
      <c r="P5" s="23" t="s">
        <v>89</v>
      </c>
      <c r="Q5" s="23" t="s">
        <v>89</v>
      </c>
      <c r="R5" s="206"/>
      <c r="S5" s="22">
        <v>9999</v>
      </c>
      <c r="T5" s="23" t="s">
        <v>89</v>
      </c>
      <c r="U5" s="23" t="s">
        <v>89</v>
      </c>
      <c r="V5" s="206"/>
      <c r="W5" s="22">
        <v>9999</v>
      </c>
      <c r="X5" s="23" t="s">
        <v>89</v>
      </c>
      <c r="Y5" s="23" t="s">
        <v>89</v>
      </c>
      <c r="Z5" s="206"/>
      <c r="AA5" s="22">
        <v>9999</v>
      </c>
      <c r="AB5" s="23" t="s">
        <v>89</v>
      </c>
      <c r="AC5" s="23" t="s">
        <v>89</v>
      </c>
      <c r="AD5" s="206"/>
      <c r="AE5" s="22">
        <v>9999</v>
      </c>
      <c r="AF5" s="23" t="s">
        <v>89</v>
      </c>
      <c r="AG5" s="23" t="s">
        <v>89</v>
      </c>
      <c r="AH5" s="206"/>
      <c r="AI5" s="22">
        <v>9999</v>
      </c>
      <c r="AJ5" s="23" t="s">
        <v>89</v>
      </c>
      <c r="AK5" s="23" t="s">
        <v>89</v>
      </c>
      <c r="AL5" s="206"/>
      <c r="AM5" s="22">
        <v>9999</v>
      </c>
      <c r="AN5" s="23" t="s">
        <v>89</v>
      </c>
      <c r="AO5" s="23" t="s">
        <v>89</v>
      </c>
      <c r="AP5" s="206"/>
      <c r="AQ5" s="22">
        <v>9999</v>
      </c>
      <c r="AR5" s="23" t="s">
        <v>89</v>
      </c>
      <c r="AS5" s="23" t="s">
        <v>89</v>
      </c>
      <c r="AT5" s="206"/>
      <c r="AU5" s="22">
        <v>9999</v>
      </c>
      <c r="AV5" s="23" t="s">
        <v>89</v>
      </c>
      <c r="AW5" s="23" t="s">
        <v>89</v>
      </c>
      <c r="AX5" s="206"/>
      <c r="AY5" s="206"/>
      <c r="AZ5" s="244" t="str">
        <f>H4</f>
        <v>RECEITAS COM SERVIÇOS</v>
      </c>
      <c r="BA5" s="244"/>
      <c r="BB5" s="244" t="s">
        <v>510</v>
      </c>
      <c r="BC5" s="244"/>
    </row>
    <row r="6" spans="1:58" s="116" customFormat="1" ht="19.5" customHeight="1" thickTop="1" thickBot="1" x14ac:dyDescent="0.3">
      <c r="A6" s="209"/>
      <c r="B6" s="20"/>
      <c r="C6" s="22" t="s">
        <v>31</v>
      </c>
      <c r="D6" s="23" t="s">
        <v>358</v>
      </c>
      <c r="E6" s="23" t="s">
        <v>373</v>
      </c>
      <c r="F6" s="21"/>
      <c r="G6" s="22" t="s">
        <v>494</v>
      </c>
      <c r="H6" s="223" t="s">
        <v>498</v>
      </c>
      <c r="I6" s="23" t="s">
        <v>89</v>
      </c>
      <c r="J6" s="21"/>
      <c r="K6" s="22" t="s">
        <v>36</v>
      </c>
      <c r="L6" s="23" t="s">
        <v>359</v>
      </c>
      <c r="M6" s="23" t="s">
        <v>89</v>
      </c>
      <c r="N6" s="206"/>
      <c r="O6" s="22">
        <v>9999</v>
      </c>
      <c r="P6" s="23" t="s">
        <v>89</v>
      </c>
      <c r="Q6" s="23" t="s">
        <v>89</v>
      </c>
      <c r="R6" s="206"/>
      <c r="S6" s="22">
        <v>9999</v>
      </c>
      <c r="T6" s="23" t="s">
        <v>89</v>
      </c>
      <c r="U6" s="23" t="s">
        <v>89</v>
      </c>
      <c r="V6" s="206"/>
      <c r="W6" s="22">
        <v>9999</v>
      </c>
      <c r="X6" s="23" t="s">
        <v>89</v>
      </c>
      <c r="Y6" s="23" t="s">
        <v>89</v>
      </c>
      <c r="Z6" s="206"/>
      <c r="AA6" s="22">
        <v>9999</v>
      </c>
      <c r="AB6" s="23" t="s">
        <v>89</v>
      </c>
      <c r="AC6" s="23" t="s">
        <v>89</v>
      </c>
      <c r="AD6" s="206"/>
      <c r="AE6" s="22">
        <v>9999</v>
      </c>
      <c r="AF6" s="23" t="s">
        <v>89</v>
      </c>
      <c r="AG6" s="23" t="s">
        <v>89</v>
      </c>
      <c r="AH6" s="206"/>
      <c r="AI6" s="22">
        <v>9999</v>
      </c>
      <c r="AJ6" s="23" t="s">
        <v>89</v>
      </c>
      <c r="AK6" s="23" t="s">
        <v>89</v>
      </c>
      <c r="AL6" s="206"/>
      <c r="AM6" s="22">
        <v>9999</v>
      </c>
      <c r="AN6" s="23" t="s">
        <v>89</v>
      </c>
      <c r="AO6" s="23" t="s">
        <v>89</v>
      </c>
      <c r="AP6" s="206"/>
      <c r="AQ6" s="22">
        <v>9999</v>
      </c>
      <c r="AR6" s="23" t="s">
        <v>89</v>
      </c>
      <c r="AS6" s="23" t="s">
        <v>89</v>
      </c>
      <c r="AT6" s="206"/>
      <c r="AU6" s="22">
        <v>9999</v>
      </c>
      <c r="AV6" s="23" t="s">
        <v>89</v>
      </c>
      <c r="AW6" s="23" t="s">
        <v>89</v>
      </c>
      <c r="AX6" s="206"/>
      <c r="AY6" s="206"/>
      <c r="AZ6" s="244" t="str">
        <f>L4</f>
        <v>RECEITAS NÃO OPERACIONAIS</v>
      </c>
      <c r="BA6" s="244"/>
      <c r="BB6" s="244" t="s">
        <v>504</v>
      </c>
      <c r="BC6" s="244"/>
    </row>
    <row r="7" spans="1:58" s="116" customFormat="1" ht="19.5" customHeight="1" thickTop="1" thickBot="1" x14ac:dyDescent="0.3">
      <c r="A7" s="209"/>
      <c r="B7" s="20"/>
      <c r="C7" s="22" t="s">
        <v>32</v>
      </c>
      <c r="D7" s="223" t="s">
        <v>360</v>
      </c>
      <c r="E7" s="23" t="s">
        <v>373</v>
      </c>
      <c r="F7" s="21"/>
      <c r="G7" s="22" t="s">
        <v>496</v>
      </c>
      <c r="H7" s="223" t="s">
        <v>497</v>
      </c>
      <c r="I7" s="23" t="s">
        <v>89</v>
      </c>
      <c r="J7" s="21"/>
      <c r="K7" s="22">
        <v>9999</v>
      </c>
      <c r="L7" s="23" t="s">
        <v>89</v>
      </c>
      <c r="M7" s="23" t="s">
        <v>89</v>
      </c>
      <c r="N7" s="206"/>
      <c r="O7" s="22">
        <v>9999</v>
      </c>
      <c r="P7" s="23" t="s">
        <v>89</v>
      </c>
      <c r="Q7" s="23" t="s">
        <v>89</v>
      </c>
      <c r="R7" s="206"/>
      <c r="S7" s="22">
        <v>9999</v>
      </c>
      <c r="T7" s="23" t="s">
        <v>89</v>
      </c>
      <c r="U7" s="23" t="s">
        <v>89</v>
      </c>
      <c r="V7" s="206"/>
      <c r="W7" s="22">
        <v>9999</v>
      </c>
      <c r="X7" s="23" t="s">
        <v>89</v>
      </c>
      <c r="Y7" s="23" t="s">
        <v>89</v>
      </c>
      <c r="Z7" s="206"/>
      <c r="AA7" s="22">
        <v>9999</v>
      </c>
      <c r="AB7" s="23" t="s">
        <v>89</v>
      </c>
      <c r="AC7" s="23" t="s">
        <v>89</v>
      </c>
      <c r="AD7" s="206"/>
      <c r="AE7" s="22">
        <v>9999</v>
      </c>
      <c r="AF7" s="23" t="s">
        <v>89</v>
      </c>
      <c r="AG7" s="23" t="s">
        <v>89</v>
      </c>
      <c r="AH7" s="206"/>
      <c r="AI7" s="22">
        <v>9999</v>
      </c>
      <c r="AJ7" s="23" t="s">
        <v>89</v>
      </c>
      <c r="AK7" s="23" t="s">
        <v>89</v>
      </c>
      <c r="AL7" s="206"/>
      <c r="AM7" s="22">
        <v>9999</v>
      </c>
      <c r="AN7" s="23" t="s">
        <v>89</v>
      </c>
      <c r="AO7" s="23" t="s">
        <v>89</v>
      </c>
      <c r="AP7" s="206"/>
      <c r="AQ7" s="22">
        <v>9999</v>
      </c>
      <c r="AR7" s="23" t="s">
        <v>89</v>
      </c>
      <c r="AS7" s="23" t="s">
        <v>89</v>
      </c>
      <c r="AT7" s="206"/>
      <c r="AU7" s="22">
        <v>9999</v>
      </c>
      <c r="AV7" s="23" t="s">
        <v>89</v>
      </c>
      <c r="AW7" s="23" t="s">
        <v>89</v>
      </c>
      <c r="AX7" s="206"/>
      <c r="AY7" s="206"/>
      <c r="AZ7" s="244" t="str">
        <f>P4</f>
        <v>RECEITA_4</v>
      </c>
      <c r="BB7" s="247" t="s">
        <v>593</v>
      </c>
      <c r="BC7" s="244"/>
    </row>
    <row r="8" spans="1:58" s="116" customFormat="1" ht="19.5" customHeight="1" thickTop="1" thickBot="1" x14ac:dyDescent="0.3">
      <c r="A8" s="209"/>
      <c r="B8" s="20"/>
      <c r="C8" s="22" t="s">
        <v>33</v>
      </c>
      <c r="D8" s="223" t="s">
        <v>499</v>
      </c>
      <c r="E8" s="23" t="s">
        <v>89</v>
      </c>
      <c r="F8" s="21"/>
      <c r="G8" s="22" t="s">
        <v>533</v>
      </c>
      <c r="H8" s="223" t="s">
        <v>534</v>
      </c>
      <c r="I8" s="23" t="s">
        <v>89</v>
      </c>
      <c r="J8" s="21"/>
      <c r="K8" s="22">
        <v>9999</v>
      </c>
      <c r="L8" s="23" t="s">
        <v>89</v>
      </c>
      <c r="M8" s="23" t="s">
        <v>89</v>
      </c>
      <c r="N8" s="206"/>
      <c r="O8" s="22">
        <v>9999</v>
      </c>
      <c r="P8" s="23" t="s">
        <v>89</v>
      </c>
      <c r="Q8" s="23" t="s">
        <v>89</v>
      </c>
      <c r="R8" s="206"/>
      <c r="S8" s="22">
        <v>9999</v>
      </c>
      <c r="T8" s="23" t="s">
        <v>89</v>
      </c>
      <c r="U8" s="23" t="s">
        <v>89</v>
      </c>
      <c r="V8" s="206"/>
      <c r="W8" s="22">
        <v>9999</v>
      </c>
      <c r="X8" s="23" t="s">
        <v>89</v>
      </c>
      <c r="Y8" s="23" t="s">
        <v>89</v>
      </c>
      <c r="Z8" s="206"/>
      <c r="AA8" s="22">
        <v>9999</v>
      </c>
      <c r="AB8" s="23" t="s">
        <v>89</v>
      </c>
      <c r="AC8" s="23" t="s">
        <v>89</v>
      </c>
      <c r="AD8" s="206"/>
      <c r="AE8" s="22">
        <v>9999</v>
      </c>
      <c r="AF8" s="23" t="s">
        <v>89</v>
      </c>
      <c r="AG8" s="23" t="s">
        <v>89</v>
      </c>
      <c r="AH8" s="206"/>
      <c r="AI8" s="22">
        <v>9999</v>
      </c>
      <c r="AJ8" s="23" t="s">
        <v>89</v>
      </c>
      <c r="AK8" s="23" t="s">
        <v>89</v>
      </c>
      <c r="AL8" s="206"/>
      <c r="AM8" s="22">
        <v>9999</v>
      </c>
      <c r="AN8" s="23" t="s">
        <v>89</v>
      </c>
      <c r="AO8" s="23" t="s">
        <v>89</v>
      </c>
      <c r="AP8" s="206"/>
      <c r="AQ8" s="22">
        <v>9999</v>
      </c>
      <c r="AR8" s="23" t="s">
        <v>89</v>
      </c>
      <c r="AS8" s="23" t="s">
        <v>89</v>
      </c>
      <c r="AT8" s="206"/>
      <c r="AU8" s="22">
        <v>9999</v>
      </c>
      <c r="AV8" s="23" t="s">
        <v>89</v>
      </c>
      <c r="AW8" s="23" t="s">
        <v>89</v>
      </c>
      <c r="AX8" s="206"/>
      <c r="AY8" s="206"/>
      <c r="AZ8" s="244" t="str">
        <f>T4</f>
        <v>RECEITA_5</v>
      </c>
      <c r="BB8" s="247" t="s">
        <v>595</v>
      </c>
      <c r="BC8" s="244"/>
    </row>
    <row r="9" spans="1:58" s="116" customFormat="1" ht="19.5" customHeight="1" thickTop="1" thickBot="1" x14ac:dyDescent="0.3">
      <c r="A9" s="209"/>
      <c r="B9" s="20"/>
      <c r="C9" s="22" t="s">
        <v>34</v>
      </c>
      <c r="D9" s="223" t="s">
        <v>532</v>
      </c>
      <c r="E9" s="23" t="s">
        <v>373</v>
      </c>
      <c r="F9" s="21"/>
      <c r="G9" s="22">
        <v>9999</v>
      </c>
      <c r="H9" s="23" t="s">
        <v>89</v>
      </c>
      <c r="I9" s="23" t="s">
        <v>89</v>
      </c>
      <c r="J9" s="21"/>
      <c r="K9" s="22">
        <v>9999</v>
      </c>
      <c r="L9" s="23" t="s">
        <v>89</v>
      </c>
      <c r="M9" s="23" t="s">
        <v>89</v>
      </c>
      <c r="N9" s="206"/>
      <c r="O9" s="22">
        <v>9999</v>
      </c>
      <c r="P9" s="23" t="s">
        <v>89</v>
      </c>
      <c r="Q9" s="23" t="s">
        <v>89</v>
      </c>
      <c r="R9" s="206"/>
      <c r="S9" s="22">
        <v>9999</v>
      </c>
      <c r="T9" s="23" t="s">
        <v>89</v>
      </c>
      <c r="U9" s="23" t="s">
        <v>89</v>
      </c>
      <c r="V9" s="206"/>
      <c r="W9" s="22">
        <v>9999</v>
      </c>
      <c r="X9" s="23" t="s">
        <v>89</v>
      </c>
      <c r="Y9" s="23" t="s">
        <v>89</v>
      </c>
      <c r="Z9" s="206"/>
      <c r="AA9" s="22">
        <v>9999</v>
      </c>
      <c r="AB9" s="23" t="s">
        <v>89</v>
      </c>
      <c r="AC9" s="23" t="s">
        <v>89</v>
      </c>
      <c r="AD9" s="206"/>
      <c r="AE9" s="22">
        <v>9999</v>
      </c>
      <c r="AF9" s="23" t="s">
        <v>89</v>
      </c>
      <c r="AG9" s="23" t="s">
        <v>89</v>
      </c>
      <c r="AH9" s="206"/>
      <c r="AI9" s="22">
        <v>9999</v>
      </c>
      <c r="AJ9" s="23" t="s">
        <v>89</v>
      </c>
      <c r="AK9" s="23" t="s">
        <v>89</v>
      </c>
      <c r="AL9" s="206"/>
      <c r="AM9" s="22">
        <v>9999</v>
      </c>
      <c r="AN9" s="23" t="s">
        <v>89</v>
      </c>
      <c r="AO9" s="23" t="s">
        <v>89</v>
      </c>
      <c r="AP9" s="206"/>
      <c r="AQ9" s="22">
        <v>9999</v>
      </c>
      <c r="AR9" s="23" t="s">
        <v>89</v>
      </c>
      <c r="AS9" s="23" t="s">
        <v>89</v>
      </c>
      <c r="AT9" s="206"/>
      <c r="AU9" s="22">
        <v>9999</v>
      </c>
      <c r="AV9" s="23" t="s">
        <v>89</v>
      </c>
      <c r="AW9" s="23" t="s">
        <v>89</v>
      </c>
      <c r="AX9" s="206"/>
      <c r="AY9" s="206"/>
      <c r="AZ9" s="244" t="str">
        <f>X4</f>
        <v>RECEITA_6</v>
      </c>
      <c r="BB9" s="247" t="s">
        <v>597</v>
      </c>
      <c r="BC9" s="244"/>
    </row>
    <row r="10" spans="1:58" s="116" customFormat="1" ht="19.5" customHeight="1" thickTop="1" thickBot="1" x14ac:dyDescent="0.3">
      <c r="A10" s="209"/>
      <c r="B10" s="20"/>
      <c r="C10" s="22">
        <v>9999</v>
      </c>
      <c r="D10" s="23" t="s">
        <v>89</v>
      </c>
      <c r="E10" s="23" t="s">
        <v>89</v>
      </c>
      <c r="F10" s="21"/>
      <c r="G10" s="22">
        <v>9999</v>
      </c>
      <c r="H10" s="223" t="s">
        <v>89</v>
      </c>
      <c r="I10" s="23" t="s">
        <v>89</v>
      </c>
      <c r="J10" s="21"/>
      <c r="K10" s="22">
        <v>9999</v>
      </c>
      <c r="L10" s="23" t="s">
        <v>89</v>
      </c>
      <c r="M10" s="23" t="s">
        <v>89</v>
      </c>
      <c r="N10" s="206"/>
      <c r="O10" s="22">
        <v>9999</v>
      </c>
      <c r="P10" s="23" t="s">
        <v>89</v>
      </c>
      <c r="Q10" s="23" t="s">
        <v>89</v>
      </c>
      <c r="R10" s="206"/>
      <c r="S10" s="22">
        <v>9999</v>
      </c>
      <c r="T10" s="23" t="s">
        <v>89</v>
      </c>
      <c r="U10" s="23" t="s">
        <v>89</v>
      </c>
      <c r="V10" s="206"/>
      <c r="W10" s="22">
        <v>9999</v>
      </c>
      <c r="X10" s="23" t="s">
        <v>89</v>
      </c>
      <c r="Y10" s="23" t="s">
        <v>89</v>
      </c>
      <c r="Z10" s="206"/>
      <c r="AA10" s="22">
        <v>9999</v>
      </c>
      <c r="AB10" s="23" t="s">
        <v>89</v>
      </c>
      <c r="AC10" s="23" t="s">
        <v>89</v>
      </c>
      <c r="AD10" s="206"/>
      <c r="AE10" s="22">
        <v>9999</v>
      </c>
      <c r="AF10" s="23" t="s">
        <v>89</v>
      </c>
      <c r="AG10" s="23" t="s">
        <v>89</v>
      </c>
      <c r="AH10" s="206"/>
      <c r="AI10" s="22">
        <v>9999</v>
      </c>
      <c r="AJ10" s="23" t="s">
        <v>89</v>
      </c>
      <c r="AK10" s="23" t="s">
        <v>89</v>
      </c>
      <c r="AL10" s="206"/>
      <c r="AM10" s="22">
        <v>9999</v>
      </c>
      <c r="AN10" s="23" t="s">
        <v>89</v>
      </c>
      <c r="AO10" s="23" t="s">
        <v>89</v>
      </c>
      <c r="AP10" s="206"/>
      <c r="AQ10" s="22">
        <v>9999</v>
      </c>
      <c r="AR10" s="23" t="s">
        <v>89</v>
      </c>
      <c r="AS10" s="23" t="s">
        <v>89</v>
      </c>
      <c r="AT10" s="206"/>
      <c r="AU10" s="22">
        <v>9999</v>
      </c>
      <c r="AV10" s="23" t="s">
        <v>89</v>
      </c>
      <c r="AW10" s="23" t="s">
        <v>89</v>
      </c>
      <c r="AX10" s="206"/>
      <c r="AY10" s="206"/>
      <c r="AZ10" s="244" t="str">
        <f>AB4</f>
        <v>RECEITA_7</v>
      </c>
      <c r="BB10" s="247" t="s">
        <v>599</v>
      </c>
      <c r="BC10" s="244"/>
    </row>
    <row r="11" spans="1:58" s="116" customFormat="1" ht="19.5" customHeight="1" thickTop="1" thickBot="1" x14ac:dyDescent="0.3">
      <c r="A11" s="209"/>
      <c r="B11" s="20"/>
      <c r="C11" s="22">
        <v>9999</v>
      </c>
      <c r="D11" s="23" t="s">
        <v>89</v>
      </c>
      <c r="E11" s="23" t="s">
        <v>89</v>
      </c>
      <c r="F11" s="21"/>
      <c r="G11" s="22">
        <v>9999</v>
      </c>
      <c r="H11" s="223" t="s">
        <v>89</v>
      </c>
      <c r="I11" s="23" t="s">
        <v>89</v>
      </c>
      <c r="J11" s="21"/>
      <c r="K11" s="22">
        <v>9999</v>
      </c>
      <c r="L11" s="23" t="s">
        <v>89</v>
      </c>
      <c r="M11" s="23" t="s">
        <v>89</v>
      </c>
      <c r="N11" s="206"/>
      <c r="O11" s="22">
        <v>9999</v>
      </c>
      <c r="P11" s="23" t="s">
        <v>89</v>
      </c>
      <c r="Q11" s="23" t="s">
        <v>89</v>
      </c>
      <c r="R11" s="206"/>
      <c r="S11" s="22">
        <v>9999</v>
      </c>
      <c r="T11" s="23" t="s">
        <v>89</v>
      </c>
      <c r="U11" s="23" t="s">
        <v>89</v>
      </c>
      <c r="V11" s="206"/>
      <c r="W11" s="22">
        <v>9999</v>
      </c>
      <c r="X11" s="23" t="s">
        <v>89</v>
      </c>
      <c r="Y11" s="23" t="s">
        <v>89</v>
      </c>
      <c r="Z11" s="206"/>
      <c r="AA11" s="22">
        <v>9999</v>
      </c>
      <c r="AB11" s="23" t="s">
        <v>89</v>
      </c>
      <c r="AC11" s="23" t="s">
        <v>89</v>
      </c>
      <c r="AD11" s="206"/>
      <c r="AE11" s="22">
        <v>9999</v>
      </c>
      <c r="AF11" s="23" t="s">
        <v>89</v>
      </c>
      <c r="AG11" s="23" t="s">
        <v>89</v>
      </c>
      <c r="AH11" s="206"/>
      <c r="AI11" s="22">
        <v>9999</v>
      </c>
      <c r="AJ11" s="23" t="s">
        <v>89</v>
      </c>
      <c r="AK11" s="23" t="s">
        <v>89</v>
      </c>
      <c r="AL11" s="206"/>
      <c r="AM11" s="22">
        <v>9999</v>
      </c>
      <c r="AN11" s="23" t="s">
        <v>89</v>
      </c>
      <c r="AO11" s="23" t="s">
        <v>89</v>
      </c>
      <c r="AP11" s="206"/>
      <c r="AQ11" s="22">
        <v>9999</v>
      </c>
      <c r="AR11" s="23" t="s">
        <v>89</v>
      </c>
      <c r="AS11" s="23" t="s">
        <v>89</v>
      </c>
      <c r="AT11" s="206"/>
      <c r="AU11" s="22">
        <v>9999</v>
      </c>
      <c r="AV11" s="23" t="s">
        <v>89</v>
      </c>
      <c r="AW11" s="23" t="s">
        <v>89</v>
      </c>
      <c r="AX11" s="206"/>
      <c r="AY11" s="206"/>
      <c r="AZ11" s="244" t="str">
        <f>AF4</f>
        <v>RECEITA_8</v>
      </c>
      <c r="BB11" s="247" t="s">
        <v>601</v>
      </c>
      <c r="BC11" s="244"/>
    </row>
    <row r="12" spans="1:58" s="116" customFormat="1" ht="19.5" customHeight="1" thickTop="1" thickBot="1" x14ac:dyDescent="0.3">
      <c r="A12" s="209"/>
      <c r="B12" s="20"/>
      <c r="C12" s="22">
        <v>9999</v>
      </c>
      <c r="D12" s="23" t="s">
        <v>89</v>
      </c>
      <c r="E12" s="23" t="s">
        <v>89</v>
      </c>
      <c r="F12" s="21"/>
      <c r="G12" s="22">
        <v>9999</v>
      </c>
      <c r="H12" s="223" t="s">
        <v>89</v>
      </c>
      <c r="I12" s="23" t="s">
        <v>89</v>
      </c>
      <c r="J12" s="21"/>
      <c r="K12" s="22">
        <v>9999</v>
      </c>
      <c r="L12" s="23" t="s">
        <v>89</v>
      </c>
      <c r="M12" s="23" t="s">
        <v>89</v>
      </c>
      <c r="N12" s="206"/>
      <c r="O12" s="22">
        <v>9999</v>
      </c>
      <c r="P12" s="23" t="s">
        <v>89</v>
      </c>
      <c r="Q12" s="23" t="s">
        <v>89</v>
      </c>
      <c r="R12" s="206"/>
      <c r="S12" s="22">
        <v>9999</v>
      </c>
      <c r="T12" s="23" t="s">
        <v>89</v>
      </c>
      <c r="U12" s="23" t="s">
        <v>89</v>
      </c>
      <c r="V12" s="206"/>
      <c r="W12" s="22">
        <v>9999</v>
      </c>
      <c r="X12" s="23" t="s">
        <v>89</v>
      </c>
      <c r="Y12" s="23" t="s">
        <v>89</v>
      </c>
      <c r="Z12" s="206"/>
      <c r="AA12" s="22">
        <v>9999</v>
      </c>
      <c r="AB12" s="23" t="s">
        <v>89</v>
      </c>
      <c r="AC12" s="23" t="s">
        <v>89</v>
      </c>
      <c r="AD12" s="206"/>
      <c r="AE12" s="22">
        <v>9999</v>
      </c>
      <c r="AF12" s="23" t="s">
        <v>89</v>
      </c>
      <c r="AG12" s="23" t="s">
        <v>89</v>
      </c>
      <c r="AH12" s="206"/>
      <c r="AI12" s="22">
        <v>9999</v>
      </c>
      <c r="AJ12" s="23" t="s">
        <v>89</v>
      </c>
      <c r="AK12" s="23" t="s">
        <v>89</v>
      </c>
      <c r="AL12" s="206"/>
      <c r="AM12" s="22">
        <v>9999</v>
      </c>
      <c r="AN12" s="23" t="s">
        <v>89</v>
      </c>
      <c r="AO12" s="23" t="s">
        <v>89</v>
      </c>
      <c r="AP12" s="206"/>
      <c r="AQ12" s="22">
        <v>9999</v>
      </c>
      <c r="AR12" s="23" t="s">
        <v>89</v>
      </c>
      <c r="AS12" s="23" t="s">
        <v>89</v>
      </c>
      <c r="AT12" s="206"/>
      <c r="AU12" s="22">
        <v>9999</v>
      </c>
      <c r="AV12" s="23" t="s">
        <v>89</v>
      </c>
      <c r="AW12" s="23" t="s">
        <v>89</v>
      </c>
      <c r="AX12" s="206"/>
      <c r="AY12" s="206"/>
      <c r="AZ12" s="244" t="str">
        <f>AJ4</f>
        <v>RECEITA_9</v>
      </c>
      <c r="BB12" s="247" t="s">
        <v>603</v>
      </c>
      <c r="BC12" s="244"/>
    </row>
    <row r="13" spans="1:58" s="116" customFormat="1" ht="19.5" customHeight="1" thickTop="1" thickBot="1" x14ac:dyDescent="0.3">
      <c r="A13" s="209"/>
      <c r="B13" s="20"/>
      <c r="C13" s="22">
        <v>9999</v>
      </c>
      <c r="D13" s="23" t="s">
        <v>89</v>
      </c>
      <c r="E13" s="23" t="s">
        <v>89</v>
      </c>
      <c r="F13" s="21"/>
      <c r="G13" s="22">
        <v>9999</v>
      </c>
      <c r="H13" s="223" t="s">
        <v>89</v>
      </c>
      <c r="I13" s="23" t="s">
        <v>89</v>
      </c>
      <c r="J13" s="21"/>
      <c r="K13" s="22">
        <v>9999</v>
      </c>
      <c r="L13" s="23" t="s">
        <v>89</v>
      </c>
      <c r="M13" s="23" t="s">
        <v>89</v>
      </c>
      <c r="N13" s="206"/>
      <c r="O13" s="22">
        <v>9999</v>
      </c>
      <c r="P13" s="23" t="s">
        <v>89</v>
      </c>
      <c r="Q13" s="23" t="s">
        <v>89</v>
      </c>
      <c r="R13" s="206"/>
      <c r="S13" s="22">
        <v>9999</v>
      </c>
      <c r="T13" s="23" t="s">
        <v>89</v>
      </c>
      <c r="U13" s="23" t="s">
        <v>89</v>
      </c>
      <c r="V13" s="206"/>
      <c r="W13" s="22">
        <v>9999</v>
      </c>
      <c r="X13" s="23" t="s">
        <v>89</v>
      </c>
      <c r="Y13" s="23" t="s">
        <v>89</v>
      </c>
      <c r="Z13" s="206"/>
      <c r="AA13" s="22">
        <v>9999</v>
      </c>
      <c r="AB13" s="23" t="s">
        <v>89</v>
      </c>
      <c r="AC13" s="23" t="s">
        <v>89</v>
      </c>
      <c r="AD13" s="206"/>
      <c r="AE13" s="22">
        <v>9999</v>
      </c>
      <c r="AF13" s="23" t="s">
        <v>89</v>
      </c>
      <c r="AG13" s="23" t="s">
        <v>89</v>
      </c>
      <c r="AH13" s="206"/>
      <c r="AI13" s="22">
        <v>9999</v>
      </c>
      <c r="AJ13" s="23" t="s">
        <v>89</v>
      </c>
      <c r="AK13" s="23" t="s">
        <v>89</v>
      </c>
      <c r="AL13" s="206"/>
      <c r="AM13" s="22">
        <v>9999</v>
      </c>
      <c r="AN13" s="23" t="s">
        <v>89</v>
      </c>
      <c r="AO13" s="23" t="s">
        <v>89</v>
      </c>
      <c r="AP13" s="206"/>
      <c r="AQ13" s="22">
        <v>9999</v>
      </c>
      <c r="AR13" s="23" t="s">
        <v>89</v>
      </c>
      <c r="AS13" s="23" t="s">
        <v>89</v>
      </c>
      <c r="AT13" s="206"/>
      <c r="AU13" s="22">
        <v>9999</v>
      </c>
      <c r="AV13" s="23" t="s">
        <v>89</v>
      </c>
      <c r="AW13" s="23" t="s">
        <v>89</v>
      </c>
      <c r="AX13" s="206"/>
      <c r="AY13" s="206"/>
      <c r="AZ13" s="244" t="str">
        <f>AN4</f>
        <v>RECEITA_10</v>
      </c>
      <c r="BB13" s="247" t="s">
        <v>604</v>
      </c>
      <c r="BC13" s="244"/>
    </row>
    <row r="14" spans="1:58" s="116" customFormat="1" ht="19.5" customHeight="1" thickTop="1" thickBot="1" x14ac:dyDescent="0.3">
      <c r="A14" s="209"/>
      <c r="B14" s="20"/>
      <c r="C14" s="22">
        <v>9999</v>
      </c>
      <c r="D14" s="23" t="s">
        <v>89</v>
      </c>
      <c r="E14" s="23" t="s">
        <v>89</v>
      </c>
      <c r="F14" s="21"/>
      <c r="G14" s="22">
        <v>9999</v>
      </c>
      <c r="H14" s="223" t="s">
        <v>89</v>
      </c>
      <c r="I14" s="23" t="s">
        <v>89</v>
      </c>
      <c r="J14" s="21"/>
      <c r="K14" s="22">
        <v>9999</v>
      </c>
      <c r="L14" s="23" t="s">
        <v>89</v>
      </c>
      <c r="M14" s="23" t="s">
        <v>89</v>
      </c>
      <c r="N14" s="206"/>
      <c r="O14" s="22">
        <v>9999</v>
      </c>
      <c r="P14" s="23" t="s">
        <v>89</v>
      </c>
      <c r="Q14" s="23" t="s">
        <v>89</v>
      </c>
      <c r="R14" s="206"/>
      <c r="S14" s="22">
        <v>9999</v>
      </c>
      <c r="T14" s="23" t="s">
        <v>89</v>
      </c>
      <c r="U14" s="23" t="s">
        <v>89</v>
      </c>
      <c r="V14" s="206"/>
      <c r="W14" s="22">
        <v>9999</v>
      </c>
      <c r="X14" s="23" t="s">
        <v>89</v>
      </c>
      <c r="Y14" s="23" t="s">
        <v>89</v>
      </c>
      <c r="Z14" s="206"/>
      <c r="AA14" s="22">
        <v>9999</v>
      </c>
      <c r="AB14" s="23" t="s">
        <v>89</v>
      </c>
      <c r="AC14" s="23" t="s">
        <v>89</v>
      </c>
      <c r="AD14" s="206"/>
      <c r="AE14" s="22">
        <v>9999</v>
      </c>
      <c r="AF14" s="23" t="s">
        <v>89</v>
      </c>
      <c r="AG14" s="23" t="s">
        <v>89</v>
      </c>
      <c r="AH14" s="206"/>
      <c r="AI14" s="22">
        <v>9999</v>
      </c>
      <c r="AJ14" s="23" t="s">
        <v>89</v>
      </c>
      <c r="AK14" s="23" t="s">
        <v>89</v>
      </c>
      <c r="AL14" s="206"/>
      <c r="AM14" s="22">
        <v>9999</v>
      </c>
      <c r="AN14" s="23" t="s">
        <v>89</v>
      </c>
      <c r="AO14" s="23" t="s">
        <v>89</v>
      </c>
      <c r="AP14" s="206"/>
      <c r="AQ14" s="22">
        <v>9999</v>
      </c>
      <c r="AR14" s="23" t="s">
        <v>89</v>
      </c>
      <c r="AS14" s="23" t="s">
        <v>89</v>
      </c>
      <c r="AT14" s="206"/>
      <c r="AU14" s="22">
        <v>9999</v>
      </c>
      <c r="AV14" s="23" t="s">
        <v>89</v>
      </c>
      <c r="AW14" s="23" t="s">
        <v>89</v>
      </c>
      <c r="AX14" s="206"/>
      <c r="AY14" s="206"/>
      <c r="AZ14" s="244" t="str">
        <f>AR4</f>
        <v>RECEITA_11</v>
      </c>
      <c r="BB14" s="247" t="s">
        <v>607</v>
      </c>
      <c r="BC14" s="246"/>
    </row>
    <row r="15" spans="1:58" s="116" customFormat="1" ht="19.5" customHeight="1" thickTop="1" thickBot="1" x14ac:dyDescent="0.3">
      <c r="A15" s="209"/>
      <c r="B15" s="20"/>
      <c r="C15" s="22">
        <v>9999</v>
      </c>
      <c r="D15" s="23" t="s">
        <v>89</v>
      </c>
      <c r="E15" s="23" t="s">
        <v>89</v>
      </c>
      <c r="F15" s="21"/>
      <c r="G15" s="22">
        <v>9999</v>
      </c>
      <c r="H15" s="223" t="s">
        <v>89</v>
      </c>
      <c r="I15" s="23" t="s">
        <v>89</v>
      </c>
      <c r="J15" s="21"/>
      <c r="K15" s="22">
        <v>9999</v>
      </c>
      <c r="L15" s="23" t="s">
        <v>89</v>
      </c>
      <c r="M15" s="23" t="s">
        <v>89</v>
      </c>
      <c r="N15" s="206"/>
      <c r="O15" s="22">
        <v>9999</v>
      </c>
      <c r="P15" s="23" t="s">
        <v>89</v>
      </c>
      <c r="Q15" s="23" t="s">
        <v>89</v>
      </c>
      <c r="R15" s="206"/>
      <c r="S15" s="22">
        <v>9999</v>
      </c>
      <c r="T15" s="23" t="s">
        <v>89</v>
      </c>
      <c r="U15" s="23" t="s">
        <v>89</v>
      </c>
      <c r="V15" s="206"/>
      <c r="W15" s="22">
        <v>9999</v>
      </c>
      <c r="X15" s="23" t="s">
        <v>89</v>
      </c>
      <c r="Y15" s="23" t="s">
        <v>89</v>
      </c>
      <c r="Z15" s="206"/>
      <c r="AA15" s="22">
        <v>9999</v>
      </c>
      <c r="AB15" s="23" t="s">
        <v>89</v>
      </c>
      <c r="AC15" s="23" t="s">
        <v>89</v>
      </c>
      <c r="AD15" s="206"/>
      <c r="AE15" s="22">
        <v>9999</v>
      </c>
      <c r="AF15" s="23" t="s">
        <v>89</v>
      </c>
      <c r="AG15" s="23" t="s">
        <v>89</v>
      </c>
      <c r="AH15" s="206"/>
      <c r="AI15" s="22">
        <v>9999</v>
      </c>
      <c r="AJ15" s="23" t="s">
        <v>89</v>
      </c>
      <c r="AK15" s="23" t="s">
        <v>89</v>
      </c>
      <c r="AL15" s="206"/>
      <c r="AM15" s="22">
        <v>9999</v>
      </c>
      <c r="AN15" s="23" t="s">
        <v>89</v>
      </c>
      <c r="AO15" s="23" t="s">
        <v>89</v>
      </c>
      <c r="AP15" s="206"/>
      <c r="AQ15" s="22">
        <v>9999</v>
      </c>
      <c r="AR15" s="23" t="s">
        <v>89</v>
      </c>
      <c r="AS15" s="23" t="s">
        <v>89</v>
      </c>
      <c r="AT15" s="206"/>
      <c r="AU15" s="22">
        <v>9999</v>
      </c>
      <c r="AV15" s="23" t="s">
        <v>89</v>
      </c>
      <c r="AW15" s="23" t="s">
        <v>89</v>
      </c>
      <c r="AX15" s="206"/>
      <c r="AY15" s="206"/>
      <c r="AZ15" s="244" t="str">
        <f>AV4</f>
        <v>RECEITA_12</v>
      </c>
      <c r="BA15" s="244"/>
      <c r="BB15" s="247" t="s">
        <v>609</v>
      </c>
      <c r="BC15" s="244"/>
    </row>
    <row r="16" spans="1:58" s="116" customFormat="1" ht="19.5" customHeight="1" thickTop="1" thickBot="1" x14ac:dyDescent="0.3">
      <c r="A16" s="209"/>
      <c r="B16" s="20"/>
      <c r="C16" s="22">
        <v>9999</v>
      </c>
      <c r="D16" s="23" t="s">
        <v>89</v>
      </c>
      <c r="E16" s="23" t="s">
        <v>89</v>
      </c>
      <c r="F16" s="21"/>
      <c r="G16" s="22">
        <v>9999</v>
      </c>
      <c r="H16" s="223" t="s">
        <v>89</v>
      </c>
      <c r="I16" s="23" t="s">
        <v>89</v>
      </c>
      <c r="J16" s="21"/>
      <c r="K16" s="22">
        <v>9999</v>
      </c>
      <c r="L16" s="23" t="s">
        <v>89</v>
      </c>
      <c r="M16" s="23" t="s">
        <v>89</v>
      </c>
      <c r="N16" s="206"/>
      <c r="O16" s="22">
        <v>9999</v>
      </c>
      <c r="P16" s="23" t="s">
        <v>89</v>
      </c>
      <c r="Q16" s="23" t="s">
        <v>89</v>
      </c>
      <c r="R16" s="206"/>
      <c r="S16" s="22">
        <v>9999</v>
      </c>
      <c r="T16" s="23" t="s">
        <v>89</v>
      </c>
      <c r="U16" s="23" t="s">
        <v>89</v>
      </c>
      <c r="V16" s="206"/>
      <c r="W16" s="22">
        <v>9999</v>
      </c>
      <c r="X16" s="23" t="s">
        <v>89</v>
      </c>
      <c r="Y16" s="23" t="s">
        <v>89</v>
      </c>
      <c r="Z16" s="206"/>
      <c r="AA16" s="22">
        <v>9999</v>
      </c>
      <c r="AB16" s="23" t="s">
        <v>89</v>
      </c>
      <c r="AC16" s="23" t="s">
        <v>89</v>
      </c>
      <c r="AD16" s="206"/>
      <c r="AE16" s="22">
        <v>9999</v>
      </c>
      <c r="AF16" s="23" t="s">
        <v>89</v>
      </c>
      <c r="AG16" s="23" t="s">
        <v>89</v>
      </c>
      <c r="AH16" s="206"/>
      <c r="AI16" s="22">
        <v>9999</v>
      </c>
      <c r="AJ16" s="23" t="s">
        <v>89</v>
      </c>
      <c r="AK16" s="23" t="s">
        <v>89</v>
      </c>
      <c r="AL16" s="206"/>
      <c r="AM16" s="22">
        <v>9999</v>
      </c>
      <c r="AN16" s="23" t="s">
        <v>89</v>
      </c>
      <c r="AO16" s="23" t="s">
        <v>89</v>
      </c>
      <c r="AP16" s="206"/>
      <c r="AQ16" s="22">
        <v>9999</v>
      </c>
      <c r="AR16" s="23" t="s">
        <v>89</v>
      </c>
      <c r="AS16" s="23" t="s">
        <v>89</v>
      </c>
      <c r="AT16" s="206"/>
      <c r="AU16" s="22">
        <v>9999</v>
      </c>
      <c r="AV16" s="23" t="s">
        <v>89</v>
      </c>
      <c r="AW16" s="23" t="s">
        <v>89</v>
      </c>
      <c r="AX16" s="206"/>
      <c r="AY16" s="206"/>
      <c r="AZ16" s="244" t="str">
        <f>'PC Despesas'!$D$4</f>
        <v>DESPESAS COM PRODUTOS</v>
      </c>
      <c r="BA16" s="244"/>
      <c r="BB16" s="244" t="s">
        <v>505</v>
      </c>
      <c r="BC16" s="244"/>
    </row>
    <row r="17" spans="1:54" s="116" customFormat="1" ht="19.5" customHeight="1" thickTop="1" thickBot="1" x14ac:dyDescent="0.3">
      <c r="A17" s="209"/>
      <c r="B17" s="20"/>
      <c r="C17" s="22">
        <v>9999</v>
      </c>
      <c r="D17" s="23" t="s">
        <v>89</v>
      </c>
      <c r="E17" s="23" t="s">
        <v>89</v>
      </c>
      <c r="F17" s="21"/>
      <c r="G17" s="22">
        <v>9999</v>
      </c>
      <c r="H17" s="223" t="s">
        <v>89</v>
      </c>
      <c r="I17" s="23" t="s">
        <v>89</v>
      </c>
      <c r="J17" s="21"/>
      <c r="K17" s="22">
        <v>9999</v>
      </c>
      <c r="L17" s="23" t="s">
        <v>89</v>
      </c>
      <c r="M17" s="23" t="s">
        <v>89</v>
      </c>
      <c r="N17" s="206"/>
      <c r="O17" s="22">
        <v>9999</v>
      </c>
      <c r="P17" s="23" t="s">
        <v>89</v>
      </c>
      <c r="Q17" s="23" t="s">
        <v>89</v>
      </c>
      <c r="R17" s="206"/>
      <c r="S17" s="22">
        <v>9999</v>
      </c>
      <c r="T17" s="23" t="s">
        <v>89</v>
      </c>
      <c r="U17" s="23" t="s">
        <v>89</v>
      </c>
      <c r="V17" s="206"/>
      <c r="W17" s="22">
        <v>9999</v>
      </c>
      <c r="X17" s="23" t="s">
        <v>89</v>
      </c>
      <c r="Y17" s="23" t="s">
        <v>89</v>
      </c>
      <c r="Z17" s="206"/>
      <c r="AA17" s="22">
        <v>9999</v>
      </c>
      <c r="AB17" s="23" t="s">
        <v>89</v>
      </c>
      <c r="AC17" s="23" t="s">
        <v>89</v>
      </c>
      <c r="AD17" s="206"/>
      <c r="AE17" s="22">
        <v>9999</v>
      </c>
      <c r="AF17" s="23" t="s">
        <v>89</v>
      </c>
      <c r="AG17" s="23" t="s">
        <v>89</v>
      </c>
      <c r="AH17" s="206"/>
      <c r="AI17" s="22">
        <v>9999</v>
      </c>
      <c r="AJ17" s="23" t="s">
        <v>89</v>
      </c>
      <c r="AK17" s="23" t="s">
        <v>89</v>
      </c>
      <c r="AL17" s="206"/>
      <c r="AM17" s="22">
        <v>9999</v>
      </c>
      <c r="AN17" s="23" t="s">
        <v>89</v>
      </c>
      <c r="AO17" s="23" t="s">
        <v>89</v>
      </c>
      <c r="AP17" s="206"/>
      <c r="AQ17" s="22">
        <v>9999</v>
      </c>
      <c r="AR17" s="23" t="s">
        <v>89</v>
      </c>
      <c r="AS17" s="23" t="s">
        <v>89</v>
      </c>
      <c r="AT17" s="206"/>
      <c r="AU17" s="22">
        <v>9999</v>
      </c>
      <c r="AV17" s="23" t="s">
        <v>89</v>
      </c>
      <c r="AW17" s="23" t="s">
        <v>89</v>
      </c>
      <c r="AX17" s="206"/>
      <c r="AY17" s="206"/>
      <c r="AZ17" s="244" t="str">
        <f>'PC Despesas'!$G$4</f>
        <v>DESPESAS COM SERVIÇOS</v>
      </c>
      <c r="BA17" s="244"/>
      <c r="BB17" s="244" t="s">
        <v>511</v>
      </c>
    </row>
    <row r="18" spans="1:54" s="116" customFormat="1" ht="19.5" customHeight="1" thickTop="1" thickBot="1" x14ac:dyDescent="0.3">
      <c r="A18" s="209"/>
      <c r="B18" s="20"/>
      <c r="C18" s="22">
        <v>9999</v>
      </c>
      <c r="D18" s="23" t="s">
        <v>89</v>
      </c>
      <c r="E18" s="23" t="s">
        <v>89</v>
      </c>
      <c r="F18" s="21"/>
      <c r="G18" s="22">
        <v>9999</v>
      </c>
      <c r="H18" s="223" t="s">
        <v>89</v>
      </c>
      <c r="I18" s="23" t="s">
        <v>89</v>
      </c>
      <c r="J18" s="21"/>
      <c r="K18" s="22">
        <v>9999</v>
      </c>
      <c r="L18" s="23" t="s">
        <v>89</v>
      </c>
      <c r="M18" s="23" t="s">
        <v>89</v>
      </c>
      <c r="N18" s="206"/>
      <c r="O18" s="22">
        <v>9999</v>
      </c>
      <c r="P18" s="23" t="s">
        <v>89</v>
      </c>
      <c r="Q18" s="23" t="s">
        <v>89</v>
      </c>
      <c r="R18" s="206"/>
      <c r="S18" s="22">
        <v>9999</v>
      </c>
      <c r="T18" s="23" t="s">
        <v>89</v>
      </c>
      <c r="U18" s="23" t="s">
        <v>89</v>
      </c>
      <c r="V18" s="206"/>
      <c r="W18" s="22">
        <v>9999</v>
      </c>
      <c r="X18" s="23" t="s">
        <v>89</v>
      </c>
      <c r="Y18" s="23" t="s">
        <v>89</v>
      </c>
      <c r="Z18" s="206"/>
      <c r="AA18" s="22">
        <v>9999</v>
      </c>
      <c r="AB18" s="23" t="s">
        <v>89</v>
      </c>
      <c r="AC18" s="23" t="s">
        <v>89</v>
      </c>
      <c r="AD18" s="206"/>
      <c r="AE18" s="22">
        <v>9999</v>
      </c>
      <c r="AF18" s="23" t="s">
        <v>89</v>
      </c>
      <c r="AG18" s="23" t="s">
        <v>89</v>
      </c>
      <c r="AH18" s="206"/>
      <c r="AI18" s="22">
        <v>9999</v>
      </c>
      <c r="AJ18" s="23" t="s">
        <v>89</v>
      </c>
      <c r="AK18" s="23" t="s">
        <v>89</v>
      </c>
      <c r="AL18" s="206"/>
      <c r="AM18" s="22">
        <v>9999</v>
      </c>
      <c r="AN18" s="23" t="s">
        <v>89</v>
      </c>
      <c r="AO18" s="23" t="s">
        <v>89</v>
      </c>
      <c r="AP18" s="206"/>
      <c r="AQ18" s="22">
        <v>9999</v>
      </c>
      <c r="AR18" s="23" t="s">
        <v>89</v>
      </c>
      <c r="AS18" s="23" t="s">
        <v>89</v>
      </c>
      <c r="AT18" s="206"/>
      <c r="AU18" s="22">
        <v>9999</v>
      </c>
      <c r="AV18" s="23" t="s">
        <v>89</v>
      </c>
      <c r="AW18" s="23" t="s">
        <v>89</v>
      </c>
      <c r="AX18" s="206"/>
      <c r="AY18" s="206"/>
      <c r="AZ18" s="244" t="str">
        <f>'PC Despesas'!$J$4</f>
        <v>DESPESAS NÃO OPERACIONAIS</v>
      </c>
      <c r="BA18" s="244"/>
      <c r="BB18" s="244" t="s">
        <v>506</v>
      </c>
    </row>
    <row r="19" spans="1:54" s="116" customFormat="1" ht="19.5" customHeight="1" thickTop="1" thickBot="1" x14ac:dyDescent="0.3">
      <c r="A19" s="209"/>
      <c r="B19" s="20"/>
      <c r="C19" s="22">
        <v>9999</v>
      </c>
      <c r="D19" s="23" t="s">
        <v>89</v>
      </c>
      <c r="E19" s="23" t="s">
        <v>89</v>
      </c>
      <c r="F19" s="21"/>
      <c r="G19" s="22">
        <v>9999</v>
      </c>
      <c r="H19" s="223" t="s">
        <v>89</v>
      </c>
      <c r="I19" s="23" t="s">
        <v>89</v>
      </c>
      <c r="J19" s="21"/>
      <c r="K19" s="22">
        <v>9999</v>
      </c>
      <c r="L19" s="23" t="s">
        <v>89</v>
      </c>
      <c r="M19" s="23" t="s">
        <v>89</v>
      </c>
      <c r="N19" s="206"/>
      <c r="O19" s="22">
        <v>9999</v>
      </c>
      <c r="P19" s="23" t="s">
        <v>89</v>
      </c>
      <c r="Q19" s="23" t="s">
        <v>89</v>
      </c>
      <c r="R19" s="206"/>
      <c r="S19" s="22">
        <v>9999</v>
      </c>
      <c r="T19" s="23" t="s">
        <v>89</v>
      </c>
      <c r="U19" s="23" t="s">
        <v>89</v>
      </c>
      <c r="V19" s="206"/>
      <c r="W19" s="22">
        <v>9999</v>
      </c>
      <c r="X19" s="23" t="s">
        <v>89</v>
      </c>
      <c r="Y19" s="23" t="s">
        <v>89</v>
      </c>
      <c r="Z19" s="206"/>
      <c r="AA19" s="22">
        <v>9999</v>
      </c>
      <c r="AB19" s="23" t="s">
        <v>89</v>
      </c>
      <c r="AC19" s="23" t="s">
        <v>89</v>
      </c>
      <c r="AD19" s="206"/>
      <c r="AE19" s="22">
        <v>9999</v>
      </c>
      <c r="AF19" s="23" t="s">
        <v>89</v>
      </c>
      <c r="AG19" s="23" t="s">
        <v>89</v>
      </c>
      <c r="AH19" s="206"/>
      <c r="AI19" s="22">
        <v>9999</v>
      </c>
      <c r="AJ19" s="23" t="s">
        <v>89</v>
      </c>
      <c r="AK19" s="23" t="s">
        <v>89</v>
      </c>
      <c r="AL19" s="206"/>
      <c r="AM19" s="22">
        <v>9999</v>
      </c>
      <c r="AN19" s="23" t="s">
        <v>89</v>
      </c>
      <c r="AO19" s="23" t="s">
        <v>89</v>
      </c>
      <c r="AP19" s="206"/>
      <c r="AQ19" s="22">
        <v>9999</v>
      </c>
      <c r="AR19" s="23" t="s">
        <v>89</v>
      </c>
      <c r="AS19" s="23" t="s">
        <v>89</v>
      </c>
      <c r="AT19" s="206"/>
      <c r="AU19" s="22">
        <v>9999</v>
      </c>
      <c r="AV19" s="23" t="s">
        <v>89</v>
      </c>
      <c r="AW19" s="23" t="s">
        <v>89</v>
      </c>
      <c r="AX19" s="206"/>
      <c r="AY19" s="206"/>
      <c r="AZ19" s="244" t="str">
        <f>'PC Despesas'!$M$4</f>
        <v>DESPESAS COM RH</v>
      </c>
      <c r="BA19" s="244"/>
      <c r="BB19" s="244" t="s">
        <v>507</v>
      </c>
    </row>
    <row r="20" spans="1:54" s="116" customFormat="1" ht="16.5" thickTop="1" thickBot="1" x14ac:dyDescent="0.3">
      <c r="A20" s="209"/>
      <c r="B20" s="66"/>
      <c r="C20" s="22">
        <v>9999</v>
      </c>
      <c r="D20" s="23" t="s">
        <v>89</v>
      </c>
      <c r="E20" s="23" t="s">
        <v>89</v>
      </c>
      <c r="F20" s="21"/>
      <c r="G20" s="22">
        <v>9999</v>
      </c>
      <c r="H20" s="223" t="s">
        <v>89</v>
      </c>
      <c r="I20" s="23" t="s">
        <v>89</v>
      </c>
      <c r="J20" s="21"/>
      <c r="K20" s="22">
        <v>9999</v>
      </c>
      <c r="L20" s="23" t="s">
        <v>89</v>
      </c>
      <c r="M20" s="23" t="s">
        <v>89</v>
      </c>
      <c r="N20" s="206"/>
      <c r="O20" s="22">
        <v>9999</v>
      </c>
      <c r="P20" s="23" t="s">
        <v>89</v>
      </c>
      <c r="Q20" s="23" t="s">
        <v>89</v>
      </c>
      <c r="R20" s="206"/>
      <c r="S20" s="22">
        <v>9999</v>
      </c>
      <c r="T20" s="23" t="s">
        <v>89</v>
      </c>
      <c r="U20" s="23" t="s">
        <v>89</v>
      </c>
      <c r="V20" s="206"/>
      <c r="W20" s="22">
        <v>9999</v>
      </c>
      <c r="X20" s="23" t="s">
        <v>89</v>
      </c>
      <c r="Y20" s="23" t="s">
        <v>89</v>
      </c>
      <c r="Z20" s="206"/>
      <c r="AA20" s="22">
        <v>9999</v>
      </c>
      <c r="AB20" s="23" t="s">
        <v>89</v>
      </c>
      <c r="AC20" s="23" t="s">
        <v>89</v>
      </c>
      <c r="AD20" s="206"/>
      <c r="AE20" s="22">
        <v>9999</v>
      </c>
      <c r="AF20" s="23" t="s">
        <v>89</v>
      </c>
      <c r="AG20" s="23" t="s">
        <v>89</v>
      </c>
      <c r="AH20" s="206"/>
      <c r="AI20" s="22">
        <v>9999</v>
      </c>
      <c r="AJ20" s="23" t="s">
        <v>89</v>
      </c>
      <c r="AK20" s="23" t="s">
        <v>89</v>
      </c>
      <c r="AL20" s="206"/>
      <c r="AM20" s="22">
        <v>9999</v>
      </c>
      <c r="AN20" s="23" t="s">
        <v>89</v>
      </c>
      <c r="AO20" s="23" t="s">
        <v>89</v>
      </c>
      <c r="AP20" s="206"/>
      <c r="AQ20" s="22">
        <v>9999</v>
      </c>
      <c r="AR20" s="23" t="s">
        <v>89</v>
      </c>
      <c r="AS20" s="23" t="s">
        <v>89</v>
      </c>
      <c r="AT20" s="206"/>
      <c r="AU20" s="22">
        <v>9999</v>
      </c>
      <c r="AV20" s="23" t="s">
        <v>89</v>
      </c>
      <c r="AW20" s="23" t="s">
        <v>89</v>
      </c>
      <c r="AX20" s="206"/>
      <c r="AY20" s="206"/>
      <c r="AZ20" s="244" t="str">
        <f>'PC Despesas'!$P$4</f>
        <v>DESPESAS OPERACIONAIS</v>
      </c>
      <c r="BA20" s="244"/>
      <c r="BB20" s="244" t="s">
        <v>508</v>
      </c>
    </row>
    <row r="21" spans="1:54" s="116" customFormat="1" ht="19.5" customHeight="1" thickTop="1" thickBot="1" x14ac:dyDescent="0.3">
      <c r="A21" s="209"/>
      <c r="B21" s="66"/>
      <c r="C21" s="22">
        <v>9999</v>
      </c>
      <c r="D21" s="23" t="s">
        <v>89</v>
      </c>
      <c r="E21" s="23" t="s">
        <v>89</v>
      </c>
      <c r="F21" s="21"/>
      <c r="G21" s="22">
        <v>9999</v>
      </c>
      <c r="H21" s="223" t="s">
        <v>89</v>
      </c>
      <c r="I21" s="23" t="s">
        <v>89</v>
      </c>
      <c r="J21" s="21"/>
      <c r="K21" s="22">
        <v>9999</v>
      </c>
      <c r="L21" s="23" t="s">
        <v>89</v>
      </c>
      <c r="M21" s="23" t="s">
        <v>89</v>
      </c>
      <c r="N21" s="206"/>
      <c r="O21" s="22">
        <v>9999</v>
      </c>
      <c r="P21" s="23" t="s">
        <v>89</v>
      </c>
      <c r="Q21" s="23" t="s">
        <v>89</v>
      </c>
      <c r="R21" s="206"/>
      <c r="S21" s="22">
        <v>9999</v>
      </c>
      <c r="T21" s="23" t="s">
        <v>89</v>
      </c>
      <c r="U21" s="23" t="s">
        <v>89</v>
      </c>
      <c r="V21" s="206"/>
      <c r="W21" s="22">
        <v>9999</v>
      </c>
      <c r="X21" s="23" t="s">
        <v>89</v>
      </c>
      <c r="Y21" s="23" t="s">
        <v>89</v>
      </c>
      <c r="Z21" s="206"/>
      <c r="AA21" s="22">
        <v>9999</v>
      </c>
      <c r="AB21" s="23" t="s">
        <v>89</v>
      </c>
      <c r="AC21" s="23" t="s">
        <v>89</v>
      </c>
      <c r="AD21" s="206"/>
      <c r="AE21" s="22">
        <v>9999</v>
      </c>
      <c r="AF21" s="23" t="s">
        <v>89</v>
      </c>
      <c r="AG21" s="23" t="s">
        <v>89</v>
      </c>
      <c r="AH21" s="206"/>
      <c r="AI21" s="22">
        <v>9999</v>
      </c>
      <c r="AJ21" s="23" t="s">
        <v>89</v>
      </c>
      <c r="AK21" s="23" t="s">
        <v>89</v>
      </c>
      <c r="AL21" s="206"/>
      <c r="AM21" s="22">
        <v>9999</v>
      </c>
      <c r="AN21" s="23" t="s">
        <v>89</v>
      </c>
      <c r="AO21" s="23" t="s">
        <v>89</v>
      </c>
      <c r="AP21" s="206"/>
      <c r="AQ21" s="22">
        <v>9999</v>
      </c>
      <c r="AR21" s="23" t="s">
        <v>89</v>
      </c>
      <c r="AS21" s="23" t="s">
        <v>89</v>
      </c>
      <c r="AT21" s="206"/>
      <c r="AU21" s="22">
        <v>9999</v>
      </c>
      <c r="AV21" s="23" t="s">
        <v>89</v>
      </c>
      <c r="AW21" s="23" t="s">
        <v>89</v>
      </c>
      <c r="AX21" s="206"/>
      <c r="AY21" s="206"/>
      <c r="AZ21" s="244" t="str">
        <f>'PC Despesas'!$S$4</f>
        <v>DESPESAS DE MARKETING</v>
      </c>
      <c r="BA21" s="244"/>
      <c r="BB21" s="244" t="s">
        <v>509</v>
      </c>
    </row>
    <row r="22" spans="1:54" s="116" customFormat="1" ht="19.5" customHeight="1" thickTop="1" thickBot="1" x14ac:dyDescent="0.3">
      <c r="A22" s="209"/>
      <c r="B22" s="66"/>
      <c r="C22" s="22">
        <v>9999</v>
      </c>
      <c r="D22" s="23" t="s">
        <v>89</v>
      </c>
      <c r="E22" s="23" t="s">
        <v>89</v>
      </c>
      <c r="F22" s="21"/>
      <c r="G22" s="22">
        <v>9999</v>
      </c>
      <c r="H22" s="223" t="s">
        <v>89</v>
      </c>
      <c r="I22" s="23" t="s">
        <v>89</v>
      </c>
      <c r="J22" s="21"/>
      <c r="K22" s="22">
        <v>9999</v>
      </c>
      <c r="L22" s="23" t="s">
        <v>89</v>
      </c>
      <c r="M22" s="23" t="s">
        <v>89</v>
      </c>
      <c r="N22" s="206"/>
      <c r="O22" s="22">
        <v>9999</v>
      </c>
      <c r="P22" s="23" t="s">
        <v>89</v>
      </c>
      <c r="Q22" s="23" t="s">
        <v>89</v>
      </c>
      <c r="R22" s="206"/>
      <c r="S22" s="22">
        <v>9999</v>
      </c>
      <c r="T22" s="23" t="s">
        <v>89</v>
      </c>
      <c r="U22" s="23" t="s">
        <v>89</v>
      </c>
      <c r="V22" s="206"/>
      <c r="W22" s="22">
        <v>9999</v>
      </c>
      <c r="X22" s="23" t="s">
        <v>89</v>
      </c>
      <c r="Y22" s="23" t="s">
        <v>89</v>
      </c>
      <c r="Z22" s="206"/>
      <c r="AA22" s="22">
        <v>9999</v>
      </c>
      <c r="AB22" s="23" t="s">
        <v>89</v>
      </c>
      <c r="AC22" s="23" t="s">
        <v>89</v>
      </c>
      <c r="AD22" s="206"/>
      <c r="AE22" s="22">
        <v>9999</v>
      </c>
      <c r="AF22" s="23" t="s">
        <v>89</v>
      </c>
      <c r="AG22" s="23" t="s">
        <v>89</v>
      </c>
      <c r="AH22" s="206"/>
      <c r="AI22" s="22">
        <v>9999</v>
      </c>
      <c r="AJ22" s="23" t="s">
        <v>89</v>
      </c>
      <c r="AK22" s="23" t="s">
        <v>89</v>
      </c>
      <c r="AL22" s="206"/>
      <c r="AM22" s="22">
        <v>9999</v>
      </c>
      <c r="AN22" s="23" t="s">
        <v>89</v>
      </c>
      <c r="AO22" s="23" t="s">
        <v>89</v>
      </c>
      <c r="AP22" s="206"/>
      <c r="AQ22" s="22">
        <v>9999</v>
      </c>
      <c r="AR22" s="23" t="s">
        <v>89</v>
      </c>
      <c r="AS22" s="23" t="s">
        <v>89</v>
      </c>
      <c r="AT22" s="206"/>
      <c r="AU22" s="22">
        <v>9999</v>
      </c>
      <c r="AV22" s="23" t="s">
        <v>89</v>
      </c>
      <c r="AW22" s="23" t="s">
        <v>89</v>
      </c>
      <c r="AX22" s="206"/>
      <c r="AY22" s="206"/>
      <c r="AZ22" s="246" t="str">
        <f>'PC Despesas'!$V$4</f>
        <v>IMPOSTOS</v>
      </c>
      <c r="BA22" s="246"/>
      <c r="BB22" s="244" t="s">
        <v>308</v>
      </c>
    </row>
    <row r="23" spans="1:54" s="116" customFormat="1" ht="19.5" customHeight="1" thickTop="1" thickBot="1" x14ac:dyDescent="0.3">
      <c r="A23" s="209"/>
      <c r="B23" s="66"/>
      <c r="C23" s="22">
        <v>9999</v>
      </c>
      <c r="D23" s="23" t="s">
        <v>89</v>
      </c>
      <c r="E23" s="23" t="s">
        <v>89</v>
      </c>
      <c r="F23" s="21"/>
      <c r="G23" s="22">
        <v>9999</v>
      </c>
      <c r="H23" s="223" t="s">
        <v>89</v>
      </c>
      <c r="I23" s="23" t="s">
        <v>89</v>
      </c>
      <c r="J23" s="21"/>
      <c r="K23" s="22">
        <v>9999</v>
      </c>
      <c r="L23" s="23" t="s">
        <v>89</v>
      </c>
      <c r="M23" s="23" t="s">
        <v>89</v>
      </c>
      <c r="N23" s="206"/>
      <c r="O23" s="22">
        <v>9999</v>
      </c>
      <c r="P23" s="23" t="s">
        <v>89</v>
      </c>
      <c r="Q23" s="23" t="s">
        <v>89</v>
      </c>
      <c r="R23" s="206"/>
      <c r="S23" s="22">
        <v>9999</v>
      </c>
      <c r="T23" s="23" t="s">
        <v>89</v>
      </c>
      <c r="U23" s="23" t="s">
        <v>89</v>
      </c>
      <c r="V23" s="206"/>
      <c r="W23" s="22">
        <v>9999</v>
      </c>
      <c r="X23" s="23" t="s">
        <v>89</v>
      </c>
      <c r="Y23" s="23" t="s">
        <v>89</v>
      </c>
      <c r="Z23" s="206"/>
      <c r="AA23" s="22">
        <v>9999</v>
      </c>
      <c r="AB23" s="23" t="s">
        <v>89</v>
      </c>
      <c r="AC23" s="23" t="s">
        <v>89</v>
      </c>
      <c r="AD23" s="206"/>
      <c r="AE23" s="22">
        <v>9999</v>
      </c>
      <c r="AF23" s="23" t="s">
        <v>89</v>
      </c>
      <c r="AG23" s="23" t="s">
        <v>89</v>
      </c>
      <c r="AH23" s="206"/>
      <c r="AI23" s="22">
        <v>9999</v>
      </c>
      <c r="AJ23" s="23" t="s">
        <v>89</v>
      </c>
      <c r="AK23" s="23" t="s">
        <v>89</v>
      </c>
      <c r="AL23" s="206"/>
      <c r="AM23" s="22">
        <v>9999</v>
      </c>
      <c r="AN23" s="23" t="s">
        <v>89</v>
      </c>
      <c r="AO23" s="23" t="s">
        <v>89</v>
      </c>
      <c r="AP23" s="206"/>
      <c r="AQ23" s="22">
        <v>9999</v>
      </c>
      <c r="AR23" s="23" t="s">
        <v>89</v>
      </c>
      <c r="AS23" s="23" t="s">
        <v>89</v>
      </c>
      <c r="AT23" s="206"/>
      <c r="AU23" s="22">
        <v>9999</v>
      </c>
      <c r="AV23" s="23" t="s">
        <v>89</v>
      </c>
      <c r="AW23" s="23" t="s">
        <v>89</v>
      </c>
      <c r="AX23" s="206"/>
      <c r="AY23" s="206"/>
      <c r="AZ23" s="244" t="str">
        <f>'PC Despesas'!$Y$4</f>
        <v>INVESTIMENTOS</v>
      </c>
      <c r="BA23" s="244"/>
      <c r="BB23" s="244" t="s">
        <v>312</v>
      </c>
    </row>
    <row r="24" spans="1:54" s="116" customFormat="1" ht="19.5" customHeight="1" thickTop="1" thickBot="1" x14ac:dyDescent="0.3">
      <c r="A24" s="209"/>
      <c r="B24" s="66"/>
      <c r="C24" s="22">
        <v>9999</v>
      </c>
      <c r="D24" s="23" t="s">
        <v>89</v>
      </c>
      <c r="E24" s="23" t="s">
        <v>89</v>
      </c>
      <c r="F24" s="21"/>
      <c r="G24" s="22">
        <v>9999</v>
      </c>
      <c r="H24" s="223" t="s">
        <v>89</v>
      </c>
      <c r="I24" s="23" t="s">
        <v>89</v>
      </c>
      <c r="J24" s="21"/>
      <c r="K24" s="22">
        <v>9999</v>
      </c>
      <c r="L24" s="23" t="s">
        <v>89</v>
      </c>
      <c r="M24" s="23" t="s">
        <v>89</v>
      </c>
      <c r="N24" s="206"/>
      <c r="O24" s="22">
        <v>9999</v>
      </c>
      <c r="P24" s="23" t="s">
        <v>89</v>
      </c>
      <c r="Q24" s="23" t="s">
        <v>89</v>
      </c>
      <c r="R24" s="206"/>
      <c r="S24" s="22">
        <v>9999</v>
      </c>
      <c r="T24" s="23" t="s">
        <v>89</v>
      </c>
      <c r="U24" s="23" t="s">
        <v>89</v>
      </c>
      <c r="V24" s="206"/>
      <c r="W24" s="22">
        <v>9999</v>
      </c>
      <c r="X24" s="23" t="s">
        <v>89</v>
      </c>
      <c r="Y24" s="23" t="s">
        <v>89</v>
      </c>
      <c r="Z24" s="206"/>
      <c r="AA24" s="22">
        <v>9999</v>
      </c>
      <c r="AB24" s="23" t="s">
        <v>89</v>
      </c>
      <c r="AC24" s="23" t="s">
        <v>89</v>
      </c>
      <c r="AD24" s="206"/>
      <c r="AE24" s="22">
        <v>9999</v>
      </c>
      <c r="AF24" s="23" t="s">
        <v>89</v>
      </c>
      <c r="AG24" s="23" t="s">
        <v>89</v>
      </c>
      <c r="AH24" s="206"/>
      <c r="AI24" s="22">
        <v>9999</v>
      </c>
      <c r="AJ24" s="23" t="s">
        <v>89</v>
      </c>
      <c r="AK24" s="23" t="s">
        <v>89</v>
      </c>
      <c r="AL24" s="206"/>
      <c r="AM24" s="22">
        <v>9999</v>
      </c>
      <c r="AN24" s="23" t="s">
        <v>89</v>
      </c>
      <c r="AO24" s="23" t="s">
        <v>89</v>
      </c>
      <c r="AP24" s="206"/>
      <c r="AQ24" s="22">
        <v>9999</v>
      </c>
      <c r="AR24" s="23" t="s">
        <v>89</v>
      </c>
      <c r="AS24" s="23" t="s">
        <v>89</v>
      </c>
      <c r="AT24" s="206"/>
      <c r="AU24" s="22">
        <v>9999</v>
      </c>
      <c r="AV24" s="23" t="s">
        <v>89</v>
      </c>
      <c r="AW24" s="23" t="s">
        <v>89</v>
      </c>
      <c r="AX24" s="206"/>
      <c r="AY24" s="206"/>
      <c r="AZ24" s="116" t="str">
        <f>'PC Despesas'!$AB$4</f>
        <v>DESPESA_9</v>
      </c>
      <c r="BB24" s="247" t="s">
        <v>611</v>
      </c>
    </row>
    <row r="25" spans="1:54" s="116" customFormat="1" ht="19.5" customHeight="1" thickTop="1" thickBot="1" x14ac:dyDescent="0.3">
      <c r="A25" s="209"/>
      <c r="B25" s="66"/>
      <c r="C25" s="22">
        <v>9999</v>
      </c>
      <c r="D25" s="23" t="s">
        <v>89</v>
      </c>
      <c r="E25" s="23" t="s">
        <v>89</v>
      </c>
      <c r="F25" s="21"/>
      <c r="G25" s="22">
        <v>9999</v>
      </c>
      <c r="H25" s="223" t="s">
        <v>89</v>
      </c>
      <c r="I25" s="23" t="s">
        <v>89</v>
      </c>
      <c r="J25" s="21"/>
      <c r="K25" s="22">
        <v>9999</v>
      </c>
      <c r="L25" s="23" t="s">
        <v>89</v>
      </c>
      <c r="M25" s="23" t="s">
        <v>89</v>
      </c>
      <c r="N25" s="206"/>
      <c r="O25" s="22">
        <v>9999</v>
      </c>
      <c r="P25" s="23" t="s">
        <v>89</v>
      </c>
      <c r="Q25" s="23" t="s">
        <v>89</v>
      </c>
      <c r="R25" s="206"/>
      <c r="S25" s="22">
        <v>9999</v>
      </c>
      <c r="T25" s="23" t="s">
        <v>89</v>
      </c>
      <c r="U25" s="23" t="s">
        <v>89</v>
      </c>
      <c r="V25" s="206"/>
      <c r="W25" s="22">
        <v>9999</v>
      </c>
      <c r="X25" s="23" t="s">
        <v>89</v>
      </c>
      <c r="Y25" s="23" t="s">
        <v>89</v>
      </c>
      <c r="Z25" s="206"/>
      <c r="AA25" s="22">
        <v>9999</v>
      </c>
      <c r="AB25" s="23" t="s">
        <v>89</v>
      </c>
      <c r="AC25" s="23" t="s">
        <v>89</v>
      </c>
      <c r="AD25" s="206"/>
      <c r="AE25" s="22">
        <v>9999</v>
      </c>
      <c r="AF25" s="23" t="s">
        <v>89</v>
      </c>
      <c r="AG25" s="23" t="s">
        <v>89</v>
      </c>
      <c r="AH25" s="206"/>
      <c r="AI25" s="22">
        <v>9999</v>
      </c>
      <c r="AJ25" s="23" t="s">
        <v>89</v>
      </c>
      <c r="AK25" s="23" t="s">
        <v>89</v>
      </c>
      <c r="AL25" s="206"/>
      <c r="AM25" s="22">
        <v>9999</v>
      </c>
      <c r="AN25" s="23" t="s">
        <v>89</v>
      </c>
      <c r="AO25" s="23" t="s">
        <v>89</v>
      </c>
      <c r="AP25" s="206"/>
      <c r="AQ25" s="22">
        <v>9999</v>
      </c>
      <c r="AR25" s="23" t="s">
        <v>89</v>
      </c>
      <c r="AS25" s="23" t="s">
        <v>89</v>
      </c>
      <c r="AT25" s="206"/>
      <c r="AU25" s="22">
        <v>9999</v>
      </c>
      <c r="AV25" s="23" t="s">
        <v>89</v>
      </c>
      <c r="AW25" s="23" t="s">
        <v>89</v>
      </c>
      <c r="AX25" s="206"/>
      <c r="AY25" s="206"/>
      <c r="AZ25" s="116" t="str">
        <f>'PC Despesas'!$AE$4</f>
        <v>DESPESA_10</v>
      </c>
      <c r="BB25" s="247" t="s">
        <v>613</v>
      </c>
    </row>
    <row r="26" spans="1:54" s="116" customFormat="1" ht="19.5" customHeight="1" thickTop="1" thickBot="1" x14ac:dyDescent="0.3">
      <c r="A26" s="209"/>
      <c r="B26" s="66"/>
      <c r="C26" s="22">
        <v>9999</v>
      </c>
      <c r="D26" s="23" t="s">
        <v>89</v>
      </c>
      <c r="E26" s="23" t="s">
        <v>89</v>
      </c>
      <c r="F26" s="21"/>
      <c r="G26" s="22">
        <v>9999</v>
      </c>
      <c r="H26" s="223" t="s">
        <v>89</v>
      </c>
      <c r="I26" s="23" t="s">
        <v>89</v>
      </c>
      <c r="J26" s="21"/>
      <c r="K26" s="22">
        <v>9999</v>
      </c>
      <c r="L26" s="23" t="s">
        <v>89</v>
      </c>
      <c r="M26" s="23" t="s">
        <v>89</v>
      </c>
      <c r="N26" s="206"/>
      <c r="O26" s="22">
        <v>9999</v>
      </c>
      <c r="P26" s="23" t="s">
        <v>89</v>
      </c>
      <c r="Q26" s="23" t="s">
        <v>89</v>
      </c>
      <c r="R26" s="206"/>
      <c r="S26" s="22">
        <v>9999</v>
      </c>
      <c r="T26" s="23" t="s">
        <v>89</v>
      </c>
      <c r="U26" s="23" t="s">
        <v>89</v>
      </c>
      <c r="V26" s="206"/>
      <c r="W26" s="22">
        <v>9999</v>
      </c>
      <c r="X26" s="23" t="s">
        <v>89</v>
      </c>
      <c r="Y26" s="23" t="s">
        <v>89</v>
      </c>
      <c r="Z26" s="206"/>
      <c r="AA26" s="22">
        <v>9999</v>
      </c>
      <c r="AB26" s="23" t="s">
        <v>89</v>
      </c>
      <c r="AC26" s="23" t="s">
        <v>89</v>
      </c>
      <c r="AD26" s="206"/>
      <c r="AE26" s="22">
        <v>9999</v>
      </c>
      <c r="AF26" s="23" t="s">
        <v>89</v>
      </c>
      <c r="AG26" s="23" t="s">
        <v>89</v>
      </c>
      <c r="AH26" s="206"/>
      <c r="AI26" s="22">
        <v>9999</v>
      </c>
      <c r="AJ26" s="23" t="s">
        <v>89</v>
      </c>
      <c r="AK26" s="23" t="s">
        <v>89</v>
      </c>
      <c r="AL26" s="206"/>
      <c r="AM26" s="22">
        <v>9999</v>
      </c>
      <c r="AN26" s="23" t="s">
        <v>89</v>
      </c>
      <c r="AO26" s="23" t="s">
        <v>89</v>
      </c>
      <c r="AP26" s="206"/>
      <c r="AQ26" s="22">
        <v>9999</v>
      </c>
      <c r="AR26" s="23" t="s">
        <v>89</v>
      </c>
      <c r="AS26" s="23" t="s">
        <v>89</v>
      </c>
      <c r="AT26" s="206"/>
      <c r="AU26" s="22">
        <v>9999</v>
      </c>
      <c r="AV26" s="23" t="s">
        <v>89</v>
      </c>
      <c r="AW26" s="23" t="s">
        <v>89</v>
      </c>
      <c r="AX26" s="206"/>
      <c r="AY26" s="206"/>
      <c r="AZ26" s="116" t="str">
        <f>'PC Despesas'!$AH$4</f>
        <v>DESPESA_11</v>
      </c>
      <c r="BB26" s="247" t="s">
        <v>616</v>
      </c>
    </row>
    <row r="27" spans="1:54" s="116" customFormat="1" ht="19.5" customHeight="1" thickTop="1" thickBot="1" x14ac:dyDescent="0.3">
      <c r="A27" s="209"/>
      <c r="B27" s="66"/>
      <c r="C27" s="22">
        <v>9999</v>
      </c>
      <c r="D27" s="23" t="s">
        <v>89</v>
      </c>
      <c r="E27" s="23" t="s">
        <v>89</v>
      </c>
      <c r="F27" s="21"/>
      <c r="G27" s="22">
        <v>9999</v>
      </c>
      <c r="H27" s="223" t="s">
        <v>89</v>
      </c>
      <c r="I27" s="23" t="s">
        <v>89</v>
      </c>
      <c r="J27" s="21"/>
      <c r="K27" s="22">
        <v>9999</v>
      </c>
      <c r="L27" s="23" t="s">
        <v>89</v>
      </c>
      <c r="M27" s="23" t="s">
        <v>89</v>
      </c>
      <c r="N27" s="206"/>
      <c r="O27" s="22">
        <v>9999</v>
      </c>
      <c r="P27" s="23" t="s">
        <v>89</v>
      </c>
      <c r="Q27" s="23" t="s">
        <v>89</v>
      </c>
      <c r="R27" s="206"/>
      <c r="S27" s="22">
        <v>9999</v>
      </c>
      <c r="T27" s="23" t="s">
        <v>89</v>
      </c>
      <c r="U27" s="23" t="s">
        <v>89</v>
      </c>
      <c r="V27" s="206"/>
      <c r="W27" s="22">
        <v>9999</v>
      </c>
      <c r="X27" s="23" t="s">
        <v>89</v>
      </c>
      <c r="Y27" s="23" t="s">
        <v>89</v>
      </c>
      <c r="Z27" s="206"/>
      <c r="AA27" s="22">
        <v>9999</v>
      </c>
      <c r="AB27" s="23" t="s">
        <v>89</v>
      </c>
      <c r="AC27" s="23" t="s">
        <v>89</v>
      </c>
      <c r="AD27" s="206"/>
      <c r="AE27" s="22">
        <v>9999</v>
      </c>
      <c r="AF27" s="23" t="s">
        <v>89</v>
      </c>
      <c r="AG27" s="23" t="s">
        <v>89</v>
      </c>
      <c r="AH27" s="206"/>
      <c r="AI27" s="22">
        <v>9999</v>
      </c>
      <c r="AJ27" s="23" t="s">
        <v>89</v>
      </c>
      <c r="AK27" s="23" t="s">
        <v>89</v>
      </c>
      <c r="AL27" s="206"/>
      <c r="AM27" s="22">
        <v>9999</v>
      </c>
      <c r="AN27" s="23" t="s">
        <v>89</v>
      </c>
      <c r="AO27" s="23" t="s">
        <v>89</v>
      </c>
      <c r="AP27" s="206"/>
      <c r="AQ27" s="22">
        <v>9999</v>
      </c>
      <c r="AR27" s="23" t="s">
        <v>89</v>
      </c>
      <c r="AS27" s="23" t="s">
        <v>89</v>
      </c>
      <c r="AT27" s="206"/>
      <c r="AU27" s="22">
        <v>9999</v>
      </c>
      <c r="AV27" s="23" t="s">
        <v>89</v>
      </c>
      <c r="AW27" s="23" t="s">
        <v>89</v>
      </c>
      <c r="AX27" s="206"/>
      <c r="AY27" s="206"/>
      <c r="AZ27" s="116" t="str">
        <f>'PC Despesas'!$AK$4</f>
        <v>DESPESA_12</v>
      </c>
      <c r="BB27" s="247" t="s">
        <v>615</v>
      </c>
    </row>
    <row r="28" spans="1:54" s="116" customFormat="1" ht="19.5" customHeight="1" thickTop="1" thickBot="1" x14ac:dyDescent="0.3">
      <c r="A28" s="209"/>
      <c r="B28" s="66"/>
      <c r="C28" s="22">
        <v>9999</v>
      </c>
      <c r="D28" s="23" t="s">
        <v>89</v>
      </c>
      <c r="E28" s="23" t="s">
        <v>89</v>
      </c>
      <c r="F28" s="21"/>
      <c r="G28" s="22">
        <v>9999</v>
      </c>
      <c r="H28" s="223" t="s">
        <v>89</v>
      </c>
      <c r="I28" s="23" t="s">
        <v>89</v>
      </c>
      <c r="J28" s="21"/>
      <c r="K28" s="22">
        <v>9999</v>
      </c>
      <c r="L28" s="23" t="s">
        <v>89</v>
      </c>
      <c r="M28" s="23" t="s">
        <v>89</v>
      </c>
      <c r="N28" s="206"/>
      <c r="O28" s="22">
        <v>9999</v>
      </c>
      <c r="P28" s="23" t="s">
        <v>89</v>
      </c>
      <c r="Q28" s="23" t="s">
        <v>89</v>
      </c>
      <c r="R28" s="206"/>
      <c r="S28" s="22">
        <v>9999</v>
      </c>
      <c r="T28" s="23" t="s">
        <v>89</v>
      </c>
      <c r="U28" s="23" t="s">
        <v>89</v>
      </c>
      <c r="V28" s="206"/>
      <c r="W28" s="22">
        <v>9999</v>
      </c>
      <c r="X28" s="23" t="s">
        <v>89</v>
      </c>
      <c r="Y28" s="23" t="s">
        <v>89</v>
      </c>
      <c r="Z28" s="206"/>
      <c r="AA28" s="22">
        <v>9999</v>
      </c>
      <c r="AB28" s="23" t="s">
        <v>89</v>
      </c>
      <c r="AC28" s="23" t="s">
        <v>89</v>
      </c>
      <c r="AD28" s="206"/>
      <c r="AE28" s="22">
        <v>9999</v>
      </c>
      <c r="AF28" s="23" t="s">
        <v>89</v>
      </c>
      <c r="AG28" s="23" t="s">
        <v>89</v>
      </c>
      <c r="AH28" s="206"/>
      <c r="AI28" s="22">
        <v>9999</v>
      </c>
      <c r="AJ28" s="23" t="s">
        <v>89</v>
      </c>
      <c r="AK28" s="23" t="s">
        <v>89</v>
      </c>
      <c r="AL28" s="206"/>
      <c r="AM28" s="22">
        <v>9999</v>
      </c>
      <c r="AN28" s="23" t="s">
        <v>89</v>
      </c>
      <c r="AO28" s="23" t="s">
        <v>89</v>
      </c>
      <c r="AP28" s="206"/>
      <c r="AQ28" s="22">
        <v>9999</v>
      </c>
      <c r="AR28" s="23" t="s">
        <v>89</v>
      </c>
      <c r="AS28" s="23" t="s">
        <v>89</v>
      </c>
      <c r="AT28" s="206"/>
      <c r="AU28" s="22">
        <v>9999</v>
      </c>
      <c r="AV28" s="23" t="s">
        <v>89</v>
      </c>
      <c r="AW28" s="23" t="s">
        <v>89</v>
      </c>
      <c r="AX28" s="206"/>
      <c r="AY28" s="206"/>
    </row>
    <row r="29" spans="1:54" s="116" customFormat="1" ht="19.5" customHeight="1" thickTop="1" thickBot="1" x14ac:dyDescent="0.3">
      <c r="A29" s="209"/>
      <c r="B29" s="66"/>
      <c r="C29" s="22">
        <v>9999</v>
      </c>
      <c r="D29" s="23" t="s">
        <v>89</v>
      </c>
      <c r="E29" s="23" t="s">
        <v>89</v>
      </c>
      <c r="F29" s="21"/>
      <c r="G29" s="22">
        <v>9999</v>
      </c>
      <c r="H29" s="223" t="s">
        <v>89</v>
      </c>
      <c r="I29" s="23" t="s">
        <v>89</v>
      </c>
      <c r="J29" s="21"/>
      <c r="K29" s="22">
        <v>9999</v>
      </c>
      <c r="L29" s="23" t="s">
        <v>89</v>
      </c>
      <c r="M29" s="23" t="s">
        <v>89</v>
      </c>
      <c r="N29" s="206"/>
      <c r="O29" s="22">
        <v>9999</v>
      </c>
      <c r="P29" s="23" t="s">
        <v>89</v>
      </c>
      <c r="Q29" s="23" t="s">
        <v>89</v>
      </c>
      <c r="R29" s="206"/>
      <c r="S29" s="22">
        <v>9999</v>
      </c>
      <c r="T29" s="23" t="s">
        <v>89</v>
      </c>
      <c r="U29" s="23" t="s">
        <v>89</v>
      </c>
      <c r="V29" s="206"/>
      <c r="W29" s="22">
        <v>9999</v>
      </c>
      <c r="X29" s="23" t="s">
        <v>89</v>
      </c>
      <c r="Y29" s="23" t="s">
        <v>89</v>
      </c>
      <c r="Z29" s="206"/>
      <c r="AA29" s="22">
        <v>9999</v>
      </c>
      <c r="AB29" s="23" t="s">
        <v>89</v>
      </c>
      <c r="AC29" s="23" t="s">
        <v>89</v>
      </c>
      <c r="AD29" s="206"/>
      <c r="AE29" s="22">
        <v>9999</v>
      </c>
      <c r="AF29" s="23" t="s">
        <v>89</v>
      </c>
      <c r="AG29" s="23" t="s">
        <v>89</v>
      </c>
      <c r="AH29" s="206"/>
      <c r="AI29" s="22">
        <v>9999</v>
      </c>
      <c r="AJ29" s="23" t="s">
        <v>89</v>
      </c>
      <c r="AK29" s="23" t="s">
        <v>89</v>
      </c>
      <c r="AL29" s="206"/>
      <c r="AM29" s="22">
        <v>9999</v>
      </c>
      <c r="AN29" s="23" t="s">
        <v>89</v>
      </c>
      <c r="AO29" s="23" t="s">
        <v>89</v>
      </c>
      <c r="AP29" s="206"/>
      <c r="AQ29" s="22">
        <v>9999</v>
      </c>
      <c r="AR29" s="23" t="s">
        <v>89</v>
      </c>
      <c r="AS29" s="23" t="s">
        <v>89</v>
      </c>
      <c r="AT29" s="206"/>
      <c r="AU29" s="22">
        <v>9999</v>
      </c>
      <c r="AV29" s="23" t="s">
        <v>89</v>
      </c>
      <c r="AW29" s="23" t="s">
        <v>89</v>
      </c>
      <c r="AX29" s="206"/>
      <c r="AY29" s="206"/>
    </row>
    <row r="30" spans="1:54" s="116" customFormat="1" ht="21" customHeight="1" thickTop="1" thickBot="1" x14ac:dyDescent="0.3">
      <c r="A30" s="209"/>
      <c r="B30" s="66"/>
      <c r="C30" s="22">
        <v>9999</v>
      </c>
      <c r="D30" s="23" t="s">
        <v>89</v>
      </c>
      <c r="E30" s="23" t="s">
        <v>89</v>
      </c>
      <c r="F30" s="21"/>
      <c r="G30" s="22">
        <v>9999</v>
      </c>
      <c r="H30" s="223" t="s">
        <v>89</v>
      </c>
      <c r="I30" s="23" t="s">
        <v>89</v>
      </c>
      <c r="J30" s="21"/>
      <c r="K30" s="22">
        <v>9999</v>
      </c>
      <c r="L30" s="23" t="s">
        <v>89</v>
      </c>
      <c r="M30" s="23" t="s">
        <v>89</v>
      </c>
      <c r="N30" s="206"/>
      <c r="O30" s="22">
        <v>9999</v>
      </c>
      <c r="P30" s="23" t="s">
        <v>89</v>
      </c>
      <c r="Q30" s="23" t="s">
        <v>89</v>
      </c>
      <c r="R30" s="206"/>
      <c r="S30" s="22">
        <v>9999</v>
      </c>
      <c r="T30" s="23" t="s">
        <v>89</v>
      </c>
      <c r="U30" s="23" t="s">
        <v>89</v>
      </c>
      <c r="V30" s="206"/>
      <c r="W30" s="22">
        <v>9999</v>
      </c>
      <c r="X30" s="23" t="s">
        <v>89</v>
      </c>
      <c r="Y30" s="23" t="s">
        <v>89</v>
      </c>
      <c r="Z30" s="206"/>
      <c r="AA30" s="22">
        <v>9999</v>
      </c>
      <c r="AB30" s="23" t="s">
        <v>89</v>
      </c>
      <c r="AC30" s="23" t="s">
        <v>89</v>
      </c>
      <c r="AD30" s="206"/>
      <c r="AE30" s="22">
        <v>9999</v>
      </c>
      <c r="AF30" s="23" t="s">
        <v>89</v>
      </c>
      <c r="AG30" s="23" t="s">
        <v>89</v>
      </c>
      <c r="AH30" s="206"/>
      <c r="AI30" s="22">
        <v>9999</v>
      </c>
      <c r="AJ30" s="23" t="s">
        <v>89</v>
      </c>
      <c r="AK30" s="23" t="s">
        <v>89</v>
      </c>
      <c r="AL30" s="206"/>
      <c r="AM30" s="22">
        <v>9999</v>
      </c>
      <c r="AN30" s="23" t="s">
        <v>89</v>
      </c>
      <c r="AO30" s="23" t="s">
        <v>89</v>
      </c>
      <c r="AP30" s="206"/>
      <c r="AQ30" s="22">
        <v>9999</v>
      </c>
      <c r="AR30" s="23" t="s">
        <v>89</v>
      </c>
      <c r="AS30" s="23" t="s">
        <v>89</v>
      </c>
      <c r="AT30" s="206"/>
      <c r="AU30" s="22">
        <v>9999</v>
      </c>
      <c r="AV30" s="23" t="s">
        <v>89</v>
      </c>
      <c r="AW30" s="23" t="s">
        <v>89</v>
      </c>
      <c r="AX30" s="206"/>
      <c r="AY30" s="206"/>
    </row>
    <row r="31" spans="1:54" s="116" customFormat="1" ht="21" customHeight="1" thickTop="1" thickBot="1" x14ac:dyDescent="0.3">
      <c r="A31" s="209"/>
      <c r="B31" s="66"/>
      <c r="C31" s="22">
        <v>9999</v>
      </c>
      <c r="D31" s="23" t="s">
        <v>89</v>
      </c>
      <c r="E31" s="23" t="s">
        <v>89</v>
      </c>
      <c r="F31" s="21"/>
      <c r="G31" s="22">
        <v>9999</v>
      </c>
      <c r="H31" s="223" t="s">
        <v>89</v>
      </c>
      <c r="I31" s="23" t="s">
        <v>89</v>
      </c>
      <c r="J31" s="21"/>
      <c r="K31" s="22">
        <v>9999</v>
      </c>
      <c r="L31" s="23" t="s">
        <v>89</v>
      </c>
      <c r="M31" s="23" t="s">
        <v>89</v>
      </c>
      <c r="N31" s="206"/>
      <c r="O31" s="22">
        <v>9999</v>
      </c>
      <c r="P31" s="23" t="s">
        <v>89</v>
      </c>
      <c r="Q31" s="23" t="s">
        <v>89</v>
      </c>
      <c r="R31" s="206"/>
      <c r="S31" s="22">
        <v>9999</v>
      </c>
      <c r="T31" s="23" t="s">
        <v>89</v>
      </c>
      <c r="U31" s="23" t="s">
        <v>89</v>
      </c>
      <c r="V31" s="206"/>
      <c r="W31" s="22">
        <v>9999</v>
      </c>
      <c r="X31" s="23" t="s">
        <v>89</v>
      </c>
      <c r="Y31" s="23" t="s">
        <v>89</v>
      </c>
      <c r="Z31" s="206"/>
      <c r="AA31" s="22">
        <v>9999</v>
      </c>
      <c r="AB31" s="23" t="s">
        <v>89</v>
      </c>
      <c r="AC31" s="23" t="s">
        <v>89</v>
      </c>
      <c r="AD31" s="206"/>
      <c r="AE31" s="22">
        <v>9999</v>
      </c>
      <c r="AF31" s="23" t="s">
        <v>89</v>
      </c>
      <c r="AG31" s="23" t="s">
        <v>89</v>
      </c>
      <c r="AH31" s="206"/>
      <c r="AI31" s="22">
        <v>9999</v>
      </c>
      <c r="AJ31" s="23" t="s">
        <v>89</v>
      </c>
      <c r="AK31" s="23" t="s">
        <v>89</v>
      </c>
      <c r="AL31" s="206"/>
      <c r="AM31" s="22">
        <v>9999</v>
      </c>
      <c r="AN31" s="23" t="s">
        <v>89</v>
      </c>
      <c r="AO31" s="23" t="s">
        <v>89</v>
      </c>
      <c r="AP31" s="206"/>
      <c r="AQ31" s="22">
        <v>9999</v>
      </c>
      <c r="AR31" s="23" t="s">
        <v>89</v>
      </c>
      <c r="AS31" s="23" t="s">
        <v>89</v>
      </c>
      <c r="AT31" s="206"/>
      <c r="AU31" s="22">
        <v>9999</v>
      </c>
      <c r="AV31" s="23" t="s">
        <v>89</v>
      </c>
      <c r="AW31" s="23" t="s">
        <v>89</v>
      </c>
      <c r="AX31" s="206"/>
      <c r="AY31" s="206"/>
    </row>
    <row r="32" spans="1:54" s="116" customFormat="1" ht="21" customHeight="1" thickTop="1" thickBot="1" x14ac:dyDescent="0.3">
      <c r="A32" s="209"/>
      <c r="B32" s="66"/>
      <c r="C32" s="22">
        <v>9999</v>
      </c>
      <c r="D32" s="23" t="s">
        <v>89</v>
      </c>
      <c r="E32" s="23" t="s">
        <v>89</v>
      </c>
      <c r="F32" s="21"/>
      <c r="G32" s="22">
        <v>9999</v>
      </c>
      <c r="H32" s="223" t="s">
        <v>89</v>
      </c>
      <c r="I32" s="23" t="s">
        <v>89</v>
      </c>
      <c r="J32" s="21"/>
      <c r="K32" s="22">
        <v>9999</v>
      </c>
      <c r="L32" s="23" t="s">
        <v>89</v>
      </c>
      <c r="M32" s="23" t="s">
        <v>89</v>
      </c>
      <c r="N32" s="206"/>
      <c r="O32" s="22">
        <v>9999</v>
      </c>
      <c r="P32" s="23" t="s">
        <v>89</v>
      </c>
      <c r="Q32" s="23" t="s">
        <v>89</v>
      </c>
      <c r="R32" s="206"/>
      <c r="S32" s="22">
        <v>9999</v>
      </c>
      <c r="T32" s="23" t="s">
        <v>89</v>
      </c>
      <c r="U32" s="23" t="s">
        <v>89</v>
      </c>
      <c r="V32" s="206"/>
      <c r="W32" s="22">
        <v>9999</v>
      </c>
      <c r="X32" s="23" t="s">
        <v>89</v>
      </c>
      <c r="Y32" s="23" t="s">
        <v>89</v>
      </c>
      <c r="Z32" s="206"/>
      <c r="AA32" s="22">
        <v>9999</v>
      </c>
      <c r="AB32" s="23" t="s">
        <v>89</v>
      </c>
      <c r="AC32" s="23" t="s">
        <v>89</v>
      </c>
      <c r="AD32" s="206"/>
      <c r="AE32" s="22">
        <v>9999</v>
      </c>
      <c r="AF32" s="23" t="s">
        <v>89</v>
      </c>
      <c r="AG32" s="23" t="s">
        <v>89</v>
      </c>
      <c r="AH32" s="206"/>
      <c r="AI32" s="22">
        <v>9999</v>
      </c>
      <c r="AJ32" s="23" t="s">
        <v>89</v>
      </c>
      <c r="AK32" s="23" t="s">
        <v>89</v>
      </c>
      <c r="AL32" s="206"/>
      <c r="AM32" s="22">
        <v>9999</v>
      </c>
      <c r="AN32" s="23" t="s">
        <v>89</v>
      </c>
      <c r="AO32" s="23" t="s">
        <v>89</v>
      </c>
      <c r="AP32" s="206"/>
      <c r="AQ32" s="22">
        <v>9999</v>
      </c>
      <c r="AR32" s="23" t="s">
        <v>89</v>
      </c>
      <c r="AS32" s="23" t="s">
        <v>89</v>
      </c>
      <c r="AT32" s="206"/>
      <c r="AU32" s="22">
        <v>9999</v>
      </c>
      <c r="AV32" s="23" t="s">
        <v>89</v>
      </c>
      <c r="AW32" s="23" t="s">
        <v>89</v>
      </c>
      <c r="AX32" s="206"/>
      <c r="AY32" s="206"/>
    </row>
    <row r="33" spans="1:51" s="116" customFormat="1" ht="19.5" customHeight="1" thickTop="1" thickBot="1" x14ac:dyDescent="0.3">
      <c r="A33" s="209"/>
      <c r="B33" s="66"/>
      <c r="C33" s="22">
        <v>9999</v>
      </c>
      <c r="D33" s="23" t="s">
        <v>89</v>
      </c>
      <c r="E33" s="23" t="s">
        <v>89</v>
      </c>
      <c r="F33" s="21"/>
      <c r="G33" s="22">
        <v>9999</v>
      </c>
      <c r="H33" s="223" t="s">
        <v>89</v>
      </c>
      <c r="I33" s="23" t="s">
        <v>89</v>
      </c>
      <c r="J33" s="21"/>
      <c r="K33" s="22">
        <v>9999</v>
      </c>
      <c r="L33" s="23" t="s">
        <v>89</v>
      </c>
      <c r="M33" s="23" t="s">
        <v>89</v>
      </c>
      <c r="N33" s="206"/>
      <c r="O33" s="22">
        <v>9999</v>
      </c>
      <c r="P33" s="23" t="s">
        <v>89</v>
      </c>
      <c r="Q33" s="23" t="s">
        <v>89</v>
      </c>
      <c r="R33" s="206"/>
      <c r="S33" s="22">
        <v>9999</v>
      </c>
      <c r="T33" s="23" t="s">
        <v>89</v>
      </c>
      <c r="U33" s="23" t="s">
        <v>89</v>
      </c>
      <c r="V33" s="206"/>
      <c r="W33" s="22">
        <v>9999</v>
      </c>
      <c r="X33" s="23" t="s">
        <v>89</v>
      </c>
      <c r="Y33" s="23" t="s">
        <v>89</v>
      </c>
      <c r="Z33" s="206"/>
      <c r="AA33" s="22">
        <v>9999</v>
      </c>
      <c r="AB33" s="23" t="s">
        <v>89</v>
      </c>
      <c r="AC33" s="23" t="s">
        <v>89</v>
      </c>
      <c r="AD33" s="206"/>
      <c r="AE33" s="22">
        <v>9999</v>
      </c>
      <c r="AF33" s="23" t="s">
        <v>89</v>
      </c>
      <c r="AG33" s="23" t="s">
        <v>89</v>
      </c>
      <c r="AH33" s="206"/>
      <c r="AI33" s="22">
        <v>9999</v>
      </c>
      <c r="AJ33" s="23" t="s">
        <v>89</v>
      </c>
      <c r="AK33" s="23" t="s">
        <v>89</v>
      </c>
      <c r="AL33" s="206"/>
      <c r="AM33" s="22">
        <v>9999</v>
      </c>
      <c r="AN33" s="23" t="s">
        <v>89</v>
      </c>
      <c r="AO33" s="23" t="s">
        <v>89</v>
      </c>
      <c r="AP33" s="206"/>
      <c r="AQ33" s="22">
        <v>9999</v>
      </c>
      <c r="AR33" s="23" t="s">
        <v>89</v>
      </c>
      <c r="AS33" s="23" t="s">
        <v>89</v>
      </c>
      <c r="AT33" s="206"/>
      <c r="AU33" s="22">
        <v>9999</v>
      </c>
      <c r="AV33" s="23" t="s">
        <v>89</v>
      </c>
      <c r="AW33" s="23" t="s">
        <v>89</v>
      </c>
      <c r="AX33" s="206"/>
      <c r="AY33" s="206"/>
    </row>
    <row r="34" spans="1:51" s="116" customFormat="1" ht="19.5" customHeight="1" thickTop="1" thickBot="1" x14ac:dyDescent="0.3">
      <c r="A34" s="209"/>
      <c r="B34" s="66"/>
      <c r="C34" s="22">
        <v>9999</v>
      </c>
      <c r="D34" s="23" t="s">
        <v>89</v>
      </c>
      <c r="E34" s="23" t="s">
        <v>89</v>
      </c>
      <c r="F34" s="21"/>
      <c r="G34" s="22">
        <v>9999</v>
      </c>
      <c r="H34" s="223" t="s">
        <v>89</v>
      </c>
      <c r="I34" s="23" t="s">
        <v>89</v>
      </c>
      <c r="J34" s="21"/>
      <c r="K34" s="22">
        <v>9999</v>
      </c>
      <c r="L34" s="23" t="s">
        <v>89</v>
      </c>
      <c r="M34" s="23" t="s">
        <v>89</v>
      </c>
      <c r="N34" s="206"/>
      <c r="O34" s="22">
        <v>9999</v>
      </c>
      <c r="P34" s="23" t="s">
        <v>89</v>
      </c>
      <c r="Q34" s="23" t="s">
        <v>89</v>
      </c>
      <c r="R34" s="206"/>
      <c r="S34" s="22">
        <v>9999</v>
      </c>
      <c r="T34" s="23" t="s">
        <v>89</v>
      </c>
      <c r="U34" s="23" t="s">
        <v>89</v>
      </c>
      <c r="V34" s="206"/>
      <c r="W34" s="22">
        <v>9999</v>
      </c>
      <c r="X34" s="23" t="s">
        <v>89</v>
      </c>
      <c r="Y34" s="23" t="s">
        <v>89</v>
      </c>
      <c r="Z34" s="206"/>
      <c r="AA34" s="22">
        <v>9999</v>
      </c>
      <c r="AB34" s="23" t="s">
        <v>89</v>
      </c>
      <c r="AC34" s="23" t="s">
        <v>89</v>
      </c>
      <c r="AD34" s="206"/>
      <c r="AE34" s="22">
        <v>9999</v>
      </c>
      <c r="AF34" s="23" t="s">
        <v>89</v>
      </c>
      <c r="AG34" s="23" t="s">
        <v>89</v>
      </c>
      <c r="AH34" s="206"/>
      <c r="AI34" s="22">
        <v>9999</v>
      </c>
      <c r="AJ34" s="23" t="s">
        <v>89</v>
      </c>
      <c r="AK34" s="23" t="s">
        <v>89</v>
      </c>
      <c r="AL34" s="206"/>
      <c r="AM34" s="22">
        <v>9999</v>
      </c>
      <c r="AN34" s="23" t="s">
        <v>89</v>
      </c>
      <c r="AO34" s="23" t="s">
        <v>89</v>
      </c>
      <c r="AP34" s="206"/>
      <c r="AQ34" s="22">
        <v>9999</v>
      </c>
      <c r="AR34" s="23" t="s">
        <v>89</v>
      </c>
      <c r="AS34" s="23" t="s">
        <v>89</v>
      </c>
      <c r="AT34" s="206"/>
      <c r="AU34" s="22">
        <v>9999</v>
      </c>
      <c r="AV34" s="23" t="s">
        <v>89</v>
      </c>
      <c r="AW34" s="23" t="s">
        <v>89</v>
      </c>
      <c r="AX34" s="206"/>
      <c r="AY34" s="206"/>
    </row>
    <row r="35" spans="1:51" s="116" customFormat="1" ht="19.5" customHeight="1" thickTop="1" thickBot="1" x14ac:dyDescent="0.3">
      <c r="A35" s="209"/>
      <c r="B35" s="66"/>
      <c r="C35" s="22">
        <v>9999</v>
      </c>
      <c r="D35" s="23" t="s">
        <v>89</v>
      </c>
      <c r="E35" s="23" t="s">
        <v>89</v>
      </c>
      <c r="F35" s="21"/>
      <c r="G35" s="22">
        <v>9999</v>
      </c>
      <c r="H35" s="223" t="s">
        <v>89</v>
      </c>
      <c r="I35" s="23" t="s">
        <v>89</v>
      </c>
      <c r="J35" s="21"/>
      <c r="K35" s="22">
        <v>9999</v>
      </c>
      <c r="L35" s="23" t="s">
        <v>89</v>
      </c>
      <c r="M35" s="23" t="s">
        <v>89</v>
      </c>
      <c r="N35" s="206"/>
      <c r="O35" s="22">
        <v>9999</v>
      </c>
      <c r="P35" s="23" t="s">
        <v>89</v>
      </c>
      <c r="Q35" s="23" t="s">
        <v>89</v>
      </c>
      <c r="R35" s="206"/>
      <c r="S35" s="22">
        <v>9999</v>
      </c>
      <c r="T35" s="23" t="s">
        <v>89</v>
      </c>
      <c r="U35" s="23" t="s">
        <v>89</v>
      </c>
      <c r="V35" s="206"/>
      <c r="W35" s="22">
        <v>9999</v>
      </c>
      <c r="X35" s="23" t="s">
        <v>89</v>
      </c>
      <c r="Y35" s="23" t="s">
        <v>89</v>
      </c>
      <c r="Z35" s="206"/>
      <c r="AA35" s="22">
        <v>9999</v>
      </c>
      <c r="AB35" s="23" t="s">
        <v>89</v>
      </c>
      <c r="AC35" s="23" t="s">
        <v>89</v>
      </c>
      <c r="AD35" s="206"/>
      <c r="AE35" s="22">
        <v>9999</v>
      </c>
      <c r="AF35" s="23" t="s">
        <v>89</v>
      </c>
      <c r="AG35" s="23" t="s">
        <v>89</v>
      </c>
      <c r="AH35" s="206"/>
      <c r="AI35" s="22">
        <v>9999</v>
      </c>
      <c r="AJ35" s="23" t="s">
        <v>89</v>
      </c>
      <c r="AK35" s="23" t="s">
        <v>89</v>
      </c>
      <c r="AL35" s="206"/>
      <c r="AM35" s="22">
        <v>9999</v>
      </c>
      <c r="AN35" s="23" t="s">
        <v>89</v>
      </c>
      <c r="AO35" s="23" t="s">
        <v>89</v>
      </c>
      <c r="AP35" s="206"/>
      <c r="AQ35" s="22">
        <v>9999</v>
      </c>
      <c r="AR35" s="23" t="s">
        <v>89</v>
      </c>
      <c r="AS35" s="23" t="s">
        <v>89</v>
      </c>
      <c r="AT35" s="206"/>
      <c r="AU35" s="22">
        <v>9999</v>
      </c>
      <c r="AV35" s="23" t="s">
        <v>89</v>
      </c>
      <c r="AW35" s="23" t="s">
        <v>89</v>
      </c>
      <c r="AX35" s="206"/>
      <c r="AY35" s="206"/>
    </row>
    <row r="36" spans="1:51" s="116" customFormat="1" ht="19.5" customHeight="1" thickTop="1" thickBot="1" x14ac:dyDescent="0.3">
      <c r="A36" s="209"/>
      <c r="B36" s="20"/>
      <c r="C36" s="22">
        <v>9999</v>
      </c>
      <c r="D36" s="23" t="s">
        <v>89</v>
      </c>
      <c r="E36" s="23" t="s">
        <v>89</v>
      </c>
      <c r="F36" s="21"/>
      <c r="G36" s="22">
        <v>9999</v>
      </c>
      <c r="H36" s="223" t="s">
        <v>89</v>
      </c>
      <c r="I36" s="23" t="s">
        <v>89</v>
      </c>
      <c r="J36" s="21"/>
      <c r="K36" s="22">
        <v>9999</v>
      </c>
      <c r="L36" s="23" t="s">
        <v>89</v>
      </c>
      <c r="M36" s="23" t="s">
        <v>89</v>
      </c>
      <c r="N36" s="206"/>
      <c r="O36" s="22">
        <v>9999</v>
      </c>
      <c r="P36" s="23" t="s">
        <v>89</v>
      </c>
      <c r="Q36" s="23" t="s">
        <v>89</v>
      </c>
      <c r="R36" s="206"/>
      <c r="S36" s="22">
        <v>9999</v>
      </c>
      <c r="T36" s="23" t="s">
        <v>89</v>
      </c>
      <c r="U36" s="23" t="s">
        <v>89</v>
      </c>
      <c r="V36" s="206"/>
      <c r="W36" s="22">
        <v>9999</v>
      </c>
      <c r="X36" s="23" t="s">
        <v>89</v>
      </c>
      <c r="Y36" s="23" t="s">
        <v>89</v>
      </c>
      <c r="Z36" s="206"/>
      <c r="AA36" s="22">
        <v>9999</v>
      </c>
      <c r="AB36" s="23" t="s">
        <v>89</v>
      </c>
      <c r="AC36" s="23" t="s">
        <v>89</v>
      </c>
      <c r="AD36" s="206"/>
      <c r="AE36" s="22">
        <v>9999</v>
      </c>
      <c r="AF36" s="23" t="s">
        <v>89</v>
      </c>
      <c r="AG36" s="23" t="s">
        <v>89</v>
      </c>
      <c r="AH36" s="206"/>
      <c r="AI36" s="22">
        <v>9999</v>
      </c>
      <c r="AJ36" s="23" t="s">
        <v>89</v>
      </c>
      <c r="AK36" s="23" t="s">
        <v>89</v>
      </c>
      <c r="AL36" s="206"/>
      <c r="AM36" s="22">
        <v>9999</v>
      </c>
      <c r="AN36" s="23" t="s">
        <v>89</v>
      </c>
      <c r="AO36" s="23" t="s">
        <v>89</v>
      </c>
      <c r="AP36" s="206"/>
      <c r="AQ36" s="22">
        <v>9999</v>
      </c>
      <c r="AR36" s="23" t="s">
        <v>89</v>
      </c>
      <c r="AS36" s="23" t="s">
        <v>89</v>
      </c>
      <c r="AT36" s="206"/>
      <c r="AU36" s="22">
        <v>9999</v>
      </c>
      <c r="AV36" s="23" t="s">
        <v>89</v>
      </c>
      <c r="AW36" s="23" t="s">
        <v>89</v>
      </c>
      <c r="AX36" s="206"/>
      <c r="AY36" s="206"/>
    </row>
    <row r="37" spans="1:51" s="116" customFormat="1" ht="19.5" customHeight="1" thickTop="1" thickBot="1" x14ac:dyDescent="0.3">
      <c r="A37" s="209"/>
      <c r="B37" s="20"/>
      <c r="C37" s="22">
        <v>9999</v>
      </c>
      <c r="D37" s="23" t="s">
        <v>89</v>
      </c>
      <c r="E37" s="23" t="s">
        <v>89</v>
      </c>
      <c r="F37" s="21"/>
      <c r="G37" s="22">
        <v>9999</v>
      </c>
      <c r="H37" s="223" t="s">
        <v>89</v>
      </c>
      <c r="I37" s="23" t="s">
        <v>89</v>
      </c>
      <c r="J37" s="21"/>
      <c r="K37" s="22">
        <v>9999</v>
      </c>
      <c r="L37" s="23" t="s">
        <v>89</v>
      </c>
      <c r="M37" s="23" t="s">
        <v>89</v>
      </c>
      <c r="N37" s="206"/>
      <c r="O37" s="22">
        <v>9999</v>
      </c>
      <c r="P37" s="23" t="s">
        <v>89</v>
      </c>
      <c r="Q37" s="23" t="s">
        <v>89</v>
      </c>
      <c r="R37" s="206"/>
      <c r="S37" s="22">
        <v>9999</v>
      </c>
      <c r="T37" s="23" t="s">
        <v>89</v>
      </c>
      <c r="U37" s="23" t="s">
        <v>89</v>
      </c>
      <c r="V37" s="206"/>
      <c r="W37" s="22">
        <v>9999</v>
      </c>
      <c r="X37" s="23" t="s">
        <v>89</v>
      </c>
      <c r="Y37" s="23" t="s">
        <v>89</v>
      </c>
      <c r="Z37" s="206"/>
      <c r="AA37" s="22">
        <v>9999</v>
      </c>
      <c r="AB37" s="23" t="s">
        <v>89</v>
      </c>
      <c r="AC37" s="23" t="s">
        <v>89</v>
      </c>
      <c r="AD37" s="206"/>
      <c r="AE37" s="22">
        <v>9999</v>
      </c>
      <c r="AF37" s="23" t="s">
        <v>89</v>
      </c>
      <c r="AG37" s="23" t="s">
        <v>89</v>
      </c>
      <c r="AH37" s="206"/>
      <c r="AI37" s="22">
        <v>9999</v>
      </c>
      <c r="AJ37" s="23" t="s">
        <v>89</v>
      </c>
      <c r="AK37" s="23" t="s">
        <v>89</v>
      </c>
      <c r="AL37" s="206"/>
      <c r="AM37" s="22">
        <v>9999</v>
      </c>
      <c r="AN37" s="23" t="s">
        <v>89</v>
      </c>
      <c r="AO37" s="23" t="s">
        <v>89</v>
      </c>
      <c r="AP37" s="206"/>
      <c r="AQ37" s="22">
        <v>9999</v>
      </c>
      <c r="AR37" s="23" t="s">
        <v>89</v>
      </c>
      <c r="AS37" s="23" t="s">
        <v>89</v>
      </c>
      <c r="AT37" s="206"/>
      <c r="AU37" s="22">
        <v>9999</v>
      </c>
      <c r="AV37" s="23" t="s">
        <v>89</v>
      </c>
      <c r="AW37" s="23" t="s">
        <v>89</v>
      </c>
      <c r="AX37" s="206"/>
      <c r="AY37" s="206"/>
    </row>
    <row r="38" spans="1:51" s="116" customFormat="1" ht="19.5" customHeight="1" thickTop="1" thickBot="1" x14ac:dyDescent="0.3">
      <c r="A38" s="209"/>
      <c r="B38" s="20"/>
      <c r="C38" s="22">
        <v>9999</v>
      </c>
      <c r="D38" s="23" t="s">
        <v>89</v>
      </c>
      <c r="E38" s="23" t="s">
        <v>89</v>
      </c>
      <c r="F38" s="21"/>
      <c r="G38" s="22">
        <v>9999</v>
      </c>
      <c r="H38" s="223" t="s">
        <v>89</v>
      </c>
      <c r="I38" s="23" t="s">
        <v>89</v>
      </c>
      <c r="J38" s="21"/>
      <c r="K38" s="22">
        <v>9999</v>
      </c>
      <c r="L38" s="23" t="s">
        <v>89</v>
      </c>
      <c r="M38" s="23" t="s">
        <v>89</v>
      </c>
      <c r="N38" s="206"/>
      <c r="O38" s="22">
        <v>9999</v>
      </c>
      <c r="P38" s="23" t="s">
        <v>89</v>
      </c>
      <c r="Q38" s="23" t="s">
        <v>89</v>
      </c>
      <c r="R38" s="206"/>
      <c r="S38" s="22">
        <v>9999</v>
      </c>
      <c r="T38" s="23" t="s">
        <v>89</v>
      </c>
      <c r="U38" s="23" t="s">
        <v>89</v>
      </c>
      <c r="V38" s="206"/>
      <c r="W38" s="22">
        <v>9999</v>
      </c>
      <c r="X38" s="23" t="s">
        <v>89</v>
      </c>
      <c r="Y38" s="23" t="s">
        <v>89</v>
      </c>
      <c r="Z38" s="206"/>
      <c r="AA38" s="22">
        <v>9999</v>
      </c>
      <c r="AB38" s="23" t="s">
        <v>89</v>
      </c>
      <c r="AC38" s="23" t="s">
        <v>89</v>
      </c>
      <c r="AD38" s="206"/>
      <c r="AE38" s="22">
        <v>9999</v>
      </c>
      <c r="AF38" s="23" t="s">
        <v>89</v>
      </c>
      <c r="AG38" s="23" t="s">
        <v>89</v>
      </c>
      <c r="AH38" s="206"/>
      <c r="AI38" s="22">
        <v>9999</v>
      </c>
      <c r="AJ38" s="23" t="s">
        <v>89</v>
      </c>
      <c r="AK38" s="23" t="s">
        <v>89</v>
      </c>
      <c r="AL38" s="206"/>
      <c r="AM38" s="22">
        <v>9999</v>
      </c>
      <c r="AN38" s="23" t="s">
        <v>89</v>
      </c>
      <c r="AO38" s="23" t="s">
        <v>89</v>
      </c>
      <c r="AP38" s="206"/>
      <c r="AQ38" s="22">
        <v>9999</v>
      </c>
      <c r="AR38" s="23" t="s">
        <v>89</v>
      </c>
      <c r="AS38" s="23" t="s">
        <v>89</v>
      </c>
      <c r="AT38" s="206"/>
      <c r="AU38" s="22">
        <v>9999</v>
      </c>
      <c r="AV38" s="23" t="s">
        <v>89</v>
      </c>
      <c r="AW38" s="23" t="s">
        <v>89</v>
      </c>
      <c r="AX38" s="206"/>
      <c r="AY38" s="206"/>
    </row>
    <row r="39" spans="1:51" s="116" customFormat="1" ht="19.5" customHeight="1" thickTop="1" thickBot="1" x14ac:dyDescent="0.3">
      <c r="A39" s="209"/>
      <c r="B39" s="20"/>
      <c r="C39" s="22">
        <v>9999</v>
      </c>
      <c r="D39" s="23" t="s">
        <v>89</v>
      </c>
      <c r="E39" s="23" t="s">
        <v>89</v>
      </c>
      <c r="F39" s="21"/>
      <c r="G39" s="22">
        <v>9999</v>
      </c>
      <c r="H39" s="223" t="s">
        <v>89</v>
      </c>
      <c r="I39" s="23" t="s">
        <v>89</v>
      </c>
      <c r="J39" s="21"/>
      <c r="K39" s="22">
        <v>9999</v>
      </c>
      <c r="L39" s="23" t="s">
        <v>89</v>
      </c>
      <c r="M39" s="23" t="s">
        <v>89</v>
      </c>
      <c r="N39" s="206"/>
      <c r="O39" s="22">
        <v>9999</v>
      </c>
      <c r="P39" s="23" t="s">
        <v>89</v>
      </c>
      <c r="Q39" s="23" t="s">
        <v>89</v>
      </c>
      <c r="R39" s="206"/>
      <c r="S39" s="22">
        <v>9999</v>
      </c>
      <c r="T39" s="23" t="s">
        <v>89</v>
      </c>
      <c r="U39" s="23" t="s">
        <v>89</v>
      </c>
      <c r="V39" s="206"/>
      <c r="W39" s="22">
        <v>9999</v>
      </c>
      <c r="X39" s="23" t="s">
        <v>89</v>
      </c>
      <c r="Y39" s="23" t="s">
        <v>89</v>
      </c>
      <c r="Z39" s="206"/>
      <c r="AA39" s="22">
        <v>9999</v>
      </c>
      <c r="AB39" s="23" t="s">
        <v>89</v>
      </c>
      <c r="AC39" s="23" t="s">
        <v>89</v>
      </c>
      <c r="AD39" s="206"/>
      <c r="AE39" s="22">
        <v>9999</v>
      </c>
      <c r="AF39" s="23" t="s">
        <v>89</v>
      </c>
      <c r="AG39" s="23" t="s">
        <v>89</v>
      </c>
      <c r="AH39" s="206"/>
      <c r="AI39" s="22">
        <v>9999</v>
      </c>
      <c r="AJ39" s="23" t="s">
        <v>89</v>
      </c>
      <c r="AK39" s="23" t="s">
        <v>89</v>
      </c>
      <c r="AL39" s="206"/>
      <c r="AM39" s="22">
        <v>9999</v>
      </c>
      <c r="AN39" s="23" t="s">
        <v>89</v>
      </c>
      <c r="AO39" s="23" t="s">
        <v>89</v>
      </c>
      <c r="AP39" s="206"/>
      <c r="AQ39" s="22">
        <v>9999</v>
      </c>
      <c r="AR39" s="23" t="s">
        <v>89</v>
      </c>
      <c r="AS39" s="23" t="s">
        <v>89</v>
      </c>
      <c r="AT39" s="206"/>
      <c r="AU39" s="22">
        <v>9999</v>
      </c>
      <c r="AV39" s="23" t="s">
        <v>89</v>
      </c>
      <c r="AW39" s="23" t="s">
        <v>89</v>
      </c>
      <c r="AX39" s="206"/>
      <c r="AY39" s="206"/>
    </row>
    <row r="40" spans="1:51" s="116" customFormat="1" ht="19.5" customHeight="1" thickTop="1" thickBot="1" x14ac:dyDescent="0.3">
      <c r="A40" s="209"/>
      <c r="B40" s="20"/>
      <c r="C40" s="22">
        <v>9999</v>
      </c>
      <c r="D40" s="23" t="s">
        <v>89</v>
      </c>
      <c r="E40" s="23" t="s">
        <v>89</v>
      </c>
      <c r="F40" s="21"/>
      <c r="G40" s="22">
        <v>9999</v>
      </c>
      <c r="H40" s="223" t="s">
        <v>89</v>
      </c>
      <c r="I40" s="23" t="s">
        <v>89</v>
      </c>
      <c r="J40" s="21"/>
      <c r="K40" s="22">
        <v>9999</v>
      </c>
      <c r="L40" s="23" t="s">
        <v>89</v>
      </c>
      <c r="M40" s="23" t="s">
        <v>89</v>
      </c>
      <c r="N40" s="206"/>
      <c r="O40" s="22">
        <v>9999</v>
      </c>
      <c r="P40" s="23" t="s">
        <v>89</v>
      </c>
      <c r="Q40" s="23" t="s">
        <v>89</v>
      </c>
      <c r="R40" s="206"/>
      <c r="S40" s="22">
        <v>9999</v>
      </c>
      <c r="T40" s="23" t="s">
        <v>89</v>
      </c>
      <c r="U40" s="23" t="s">
        <v>89</v>
      </c>
      <c r="V40" s="206"/>
      <c r="W40" s="22">
        <v>9999</v>
      </c>
      <c r="X40" s="23" t="s">
        <v>89</v>
      </c>
      <c r="Y40" s="23" t="s">
        <v>89</v>
      </c>
      <c r="Z40" s="206"/>
      <c r="AA40" s="22">
        <v>9999</v>
      </c>
      <c r="AB40" s="23" t="s">
        <v>89</v>
      </c>
      <c r="AC40" s="23" t="s">
        <v>89</v>
      </c>
      <c r="AD40" s="206"/>
      <c r="AE40" s="22">
        <v>9999</v>
      </c>
      <c r="AF40" s="23" t="s">
        <v>89</v>
      </c>
      <c r="AG40" s="23" t="s">
        <v>89</v>
      </c>
      <c r="AH40" s="206"/>
      <c r="AI40" s="22">
        <v>9999</v>
      </c>
      <c r="AJ40" s="23" t="s">
        <v>89</v>
      </c>
      <c r="AK40" s="23" t="s">
        <v>89</v>
      </c>
      <c r="AL40" s="206"/>
      <c r="AM40" s="22">
        <v>9999</v>
      </c>
      <c r="AN40" s="23" t="s">
        <v>89</v>
      </c>
      <c r="AO40" s="23" t="s">
        <v>89</v>
      </c>
      <c r="AP40" s="206"/>
      <c r="AQ40" s="22">
        <v>9999</v>
      </c>
      <c r="AR40" s="23" t="s">
        <v>89</v>
      </c>
      <c r="AS40" s="23" t="s">
        <v>89</v>
      </c>
      <c r="AT40" s="206"/>
      <c r="AU40" s="22">
        <v>9999</v>
      </c>
      <c r="AV40" s="23" t="s">
        <v>89</v>
      </c>
      <c r="AW40" s="23" t="s">
        <v>89</v>
      </c>
      <c r="AX40" s="206"/>
      <c r="AY40" s="206"/>
    </row>
    <row r="41" spans="1:51" s="116" customFormat="1" ht="19.5" customHeight="1" thickTop="1" thickBot="1" x14ac:dyDescent="0.3">
      <c r="A41" s="209"/>
      <c r="B41" s="20"/>
      <c r="C41" s="22">
        <v>9999</v>
      </c>
      <c r="D41" s="23" t="s">
        <v>89</v>
      </c>
      <c r="E41" s="23" t="s">
        <v>89</v>
      </c>
      <c r="F41" s="21"/>
      <c r="G41" s="22">
        <v>9999</v>
      </c>
      <c r="H41" s="223" t="s">
        <v>89</v>
      </c>
      <c r="I41" s="23" t="s">
        <v>89</v>
      </c>
      <c r="J41" s="21"/>
      <c r="K41" s="22">
        <v>9999</v>
      </c>
      <c r="L41" s="23" t="s">
        <v>89</v>
      </c>
      <c r="M41" s="23" t="s">
        <v>89</v>
      </c>
      <c r="N41" s="206"/>
      <c r="O41" s="22">
        <v>9999</v>
      </c>
      <c r="P41" s="23" t="s">
        <v>89</v>
      </c>
      <c r="Q41" s="23" t="s">
        <v>89</v>
      </c>
      <c r="R41" s="206"/>
      <c r="S41" s="22">
        <v>9999</v>
      </c>
      <c r="T41" s="23" t="s">
        <v>89</v>
      </c>
      <c r="U41" s="23" t="s">
        <v>89</v>
      </c>
      <c r="V41" s="206"/>
      <c r="W41" s="22">
        <v>9999</v>
      </c>
      <c r="X41" s="23" t="s">
        <v>89</v>
      </c>
      <c r="Y41" s="23" t="s">
        <v>89</v>
      </c>
      <c r="Z41" s="206"/>
      <c r="AA41" s="22">
        <v>9999</v>
      </c>
      <c r="AB41" s="23" t="s">
        <v>89</v>
      </c>
      <c r="AC41" s="23" t="s">
        <v>89</v>
      </c>
      <c r="AD41" s="206"/>
      <c r="AE41" s="22">
        <v>9999</v>
      </c>
      <c r="AF41" s="23" t="s">
        <v>89</v>
      </c>
      <c r="AG41" s="23" t="s">
        <v>89</v>
      </c>
      <c r="AH41" s="206"/>
      <c r="AI41" s="22">
        <v>9999</v>
      </c>
      <c r="AJ41" s="23" t="s">
        <v>89</v>
      </c>
      <c r="AK41" s="23" t="s">
        <v>89</v>
      </c>
      <c r="AL41" s="206"/>
      <c r="AM41" s="22">
        <v>9999</v>
      </c>
      <c r="AN41" s="23" t="s">
        <v>89</v>
      </c>
      <c r="AO41" s="23" t="s">
        <v>89</v>
      </c>
      <c r="AP41" s="206"/>
      <c r="AQ41" s="22">
        <v>9999</v>
      </c>
      <c r="AR41" s="23" t="s">
        <v>89</v>
      </c>
      <c r="AS41" s="23" t="s">
        <v>89</v>
      </c>
      <c r="AT41" s="206"/>
      <c r="AU41" s="22">
        <v>9999</v>
      </c>
      <c r="AV41" s="23" t="s">
        <v>89</v>
      </c>
      <c r="AW41" s="23" t="s">
        <v>89</v>
      </c>
      <c r="AX41" s="206"/>
      <c r="AY41" s="206"/>
    </row>
    <row r="42" spans="1:51" s="116" customFormat="1" ht="19.5" customHeight="1" thickTop="1" thickBot="1" x14ac:dyDescent="0.3">
      <c r="A42" s="209"/>
      <c r="B42" s="20"/>
      <c r="C42" s="22">
        <v>9999</v>
      </c>
      <c r="D42" s="23" t="s">
        <v>89</v>
      </c>
      <c r="E42" s="23" t="s">
        <v>89</v>
      </c>
      <c r="F42" s="21"/>
      <c r="G42" s="22">
        <v>9999</v>
      </c>
      <c r="H42" s="223" t="s">
        <v>89</v>
      </c>
      <c r="I42" s="23" t="s">
        <v>89</v>
      </c>
      <c r="J42" s="21"/>
      <c r="K42" s="22">
        <v>9999</v>
      </c>
      <c r="L42" s="23" t="s">
        <v>89</v>
      </c>
      <c r="M42" s="23" t="s">
        <v>89</v>
      </c>
      <c r="N42" s="206"/>
      <c r="O42" s="22">
        <v>9999</v>
      </c>
      <c r="P42" s="23" t="s">
        <v>89</v>
      </c>
      <c r="Q42" s="23" t="s">
        <v>89</v>
      </c>
      <c r="R42" s="206"/>
      <c r="S42" s="22">
        <v>9999</v>
      </c>
      <c r="T42" s="23" t="s">
        <v>89</v>
      </c>
      <c r="U42" s="23" t="s">
        <v>89</v>
      </c>
      <c r="V42" s="206"/>
      <c r="W42" s="22">
        <v>9999</v>
      </c>
      <c r="X42" s="23" t="s">
        <v>89</v>
      </c>
      <c r="Y42" s="23" t="s">
        <v>89</v>
      </c>
      <c r="Z42" s="206"/>
      <c r="AA42" s="22">
        <v>9999</v>
      </c>
      <c r="AB42" s="23" t="s">
        <v>89</v>
      </c>
      <c r="AC42" s="23" t="s">
        <v>89</v>
      </c>
      <c r="AD42" s="206"/>
      <c r="AE42" s="22">
        <v>9999</v>
      </c>
      <c r="AF42" s="23" t="s">
        <v>89</v>
      </c>
      <c r="AG42" s="23" t="s">
        <v>89</v>
      </c>
      <c r="AH42" s="206"/>
      <c r="AI42" s="22">
        <v>9999</v>
      </c>
      <c r="AJ42" s="23" t="s">
        <v>89</v>
      </c>
      <c r="AK42" s="23" t="s">
        <v>89</v>
      </c>
      <c r="AL42" s="206"/>
      <c r="AM42" s="22">
        <v>9999</v>
      </c>
      <c r="AN42" s="23" t="s">
        <v>89</v>
      </c>
      <c r="AO42" s="23" t="s">
        <v>89</v>
      </c>
      <c r="AP42" s="206"/>
      <c r="AQ42" s="22">
        <v>9999</v>
      </c>
      <c r="AR42" s="23" t="s">
        <v>89</v>
      </c>
      <c r="AS42" s="23" t="s">
        <v>89</v>
      </c>
      <c r="AT42" s="206"/>
      <c r="AU42" s="22">
        <v>9999</v>
      </c>
      <c r="AV42" s="23" t="s">
        <v>89</v>
      </c>
      <c r="AW42" s="23" t="s">
        <v>89</v>
      </c>
      <c r="AX42" s="206"/>
      <c r="AY42" s="206"/>
    </row>
    <row r="43" spans="1:51" s="116" customFormat="1" ht="19.5" customHeight="1" thickTop="1" thickBot="1" x14ac:dyDescent="0.3">
      <c r="A43" s="209"/>
      <c r="B43" s="20"/>
      <c r="C43" s="22">
        <v>9999</v>
      </c>
      <c r="D43" s="23" t="s">
        <v>89</v>
      </c>
      <c r="E43" s="23" t="s">
        <v>89</v>
      </c>
      <c r="F43" s="21"/>
      <c r="G43" s="22">
        <v>9999</v>
      </c>
      <c r="H43" s="223" t="s">
        <v>89</v>
      </c>
      <c r="I43" s="23" t="s">
        <v>89</v>
      </c>
      <c r="J43" s="21"/>
      <c r="K43" s="22">
        <v>9999</v>
      </c>
      <c r="L43" s="23" t="s">
        <v>89</v>
      </c>
      <c r="M43" s="23" t="s">
        <v>89</v>
      </c>
      <c r="N43" s="206"/>
      <c r="O43" s="22">
        <v>9999</v>
      </c>
      <c r="P43" s="23" t="s">
        <v>89</v>
      </c>
      <c r="Q43" s="23" t="s">
        <v>89</v>
      </c>
      <c r="R43" s="206"/>
      <c r="S43" s="22">
        <v>9999</v>
      </c>
      <c r="T43" s="23" t="s">
        <v>89</v>
      </c>
      <c r="U43" s="23" t="s">
        <v>89</v>
      </c>
      <c r="V43" s="206"/>
      <c r="W43" s="22">
        <v>9999</v>
      </c>
      <c r="X43" s="23" t="s">
        <v>89</v>
      </c>
      <c r="Y43" s="23" t="s">
        <v>89</v>
      </c>
      <c r="Z43" s="206"/>
      <c r="AA43" s="22">
        <v>9999</v>
      </c>
      <c r="AB43" s="23" t="s">
        <v>89</v>
      </c>
      <c r="AC43" s="23" t="s">
        <v>89</v>
      </c>
      <c r="AD43" s="206"/>
      <c r="AE43" s="22">
        <v>9999</v>
      </c>
      <c r="AF43" s="23" t="s">
        <v>89</v>
      </c>
      <c r="AG43" s="23" t="s">
        <v>89</v>
      </c>
      <c r="AH43" s="206"/>
      <c r="AI43" s="22">
        <v>9999</v>
      </c>
      <c r="AJ43" s="23" t="s">
        <v>89</v>
      </c>
      <c r="AK43" s="23" t="s">
        <v>89</v>
      </c>
      <c r="AL43" s="206"/>
      <c r="AM43" s="22">
        <v>9999</v>
      </c>
      <c r="AN43" s="23" t="s">
        <v>89</v>
      </c>
      <c r="AO43" s="23" t="s">
        <v>89</v>
      </c>
      <c r="AP43" s="206"/>
      <c r="AQ43" s="22">
        <v>9999</v>
      </c>
      <c r="AR43" s="23" t="s">
        <v>89</v>
      </c>
      <c r="AS43" s="23" t="s">
        <v>89</v>
      </c>
      <c r="AT43" s="206"/>
      <c r="AU43" s="22">
        <v>9999</v>
      </c>
      <c r="AV43" s="23" t="s">
        <v>89</v>
      </c>
      <c r="AW43" s="23" t="s">
        <v>89</v>
      </c>
      <c r="AX43" s="206"/>
      <c r="AY43" s="206"/>
    </row>
    <row r="44" spans="1:51" s="116" customFormat="1" ht="16.5" thickTop="1" thickBot="1" x14ac:dyDescent="0.3">
      <c r="A44" s="209"/>
      <c r="B44" s="20"/>
      <c r="C44" s="22">
        <v>9999</v>
      </c>
      <c r="D44" s="23" t="s">
        <v>89</v>
      </c>
      <c r="E44" s="23" t="s">
        <v>89</v>
      </c>
      <c r="F44" s="21"/>
      <c r="G44" s="22">
        <v>9999</v>
      </c>
      <c r="H44" s="223" t="s">
        <v>89</v>
      </c>
      <c r="I44" s="23" t="s">
        <v>89</v>
      </c>
      <c r="J44" s="21"/>
      <c r="K44" s="22">
        <v>9999</v>
      </c>
      <c r="L44" s="23" t="s">
        <v>89</v>
      </c>
      <c r="M44" s="23" t="s">
        <v>89</v>
      </c>
      <c r="N44" s="206"/>
      <c r="O44" s="22">
        <v>9999</v>
      </c>
      <c r="P44" s="23" t="s">
        <v>89</v>
      </c>
      <c r="Q44" s="23" t="s">
        <v>89</v>
      </c>
      <c r="R44" s="206"/>
      <c r="S44" s="22">
        <v>9999</v>
      </c>
      <c r="T44" s="23" t="s">
        <v>89</v>
      </c>
      <c r="U44" s="23" t="s">
        <v>89</v>
      </c>
      <c r="V44" s="206"/>
      <c r="W44" s="22">
        <v>9999</v>
      </c>
      <c r="X44" s="23" t="s">
        <v>89</v>
      </c>
      <c r="Y44" s="23" t="s">
        <v>89</v>
      </c>
      <c r="Z44" s="206"/>
      <c r="AA44" s="22">
        <v>9999</v>
      </c>
      <c r="AB44" s="23" t="s">
        <v>89</v>
      </c>
      <c r="AC44" s="23" t="s">
        <v>89</v>
      </c>
      <c r="AD44" s="206"/>
      <c r="AE44" s="22">
        <v>9999</v>
      </c>
      <c r="AF44" s="23" t="s">
        <v>89</v>
      </c>
      <c r="AG44" s="23" t="s">
        <v>89</v>
      </c>
      <c r="AH44" s="206"/>
      <c r="AI44" s="22">
        <v>9999</v>
      </c>
      <c r="AJ44" s="23" t="s">
        <v>89</v>
      </c>
      <c r="AK44" s="23" t="s">
        <v>89</v>
      </c>
      <c r="AL44" s="206"/>
      <c r="AM44" s="22">
        <v>9999</v>
      </c>
      <c r="AN44" s="23" t="s">
        <v>89</v>
      </c>
      <c r="AO44" s="23" t="s">
        <v>89</v>
      </c>
      <c r="AP44" s="206"/>
      <c r="AQ44" s="22">
        <v>9999</v>
      </c>
      <c r="AR44" s="23" t="s">
        <v>89</v>
      </c>
      <c r="AS44" s="23" t="s">
        <v>89</v>
      </c>
      <c r="AT44" s="206"/>
      <c r="AU44" s="22">
        <v>9999</v>
      </c>
      <c r="AV44" s="23" t="s">
        <v>89</v>
      </c>
      <c r="AW44" s="23" t="s">
        <v>89</v>
      </c>
      <c r="AX44" s="206"/>
      <c r="AY44" s="206"/>
    </row>
    <row r="45" spans="1:51" s="116" customFormat="1" ht="16.5" thickTop="1" thickBot="1" x14ac:dyDescent="0.3">
      <c r="A45" s="209"/>
      <c r="B45" s="20"/>
      <c r="C45" s="22">
        <v>9999</v>
      </c>
      <c r="D45" s="23" t="s">
        <v>89</v>
      </c>
      <c r="E45" s="23" t="s">
        <v>89</v>
      </c>
      <c r="F45" s="21"/>
      <c r="G45" s="22">
        <v>9999</v>
      </c>
      <c r="H45" s="223" t="s">
        <v>89</v>
      </c>
      <c r="I45" s="23" t="s">
        <v>89</v>
      </c>
      <c r="J45" s="21"/>
      <c r="K45" s="22">
        <v>9999</v>
      </c>
      <c r="L45" s="23" t="s">
        <v>89</v>
      </c>
      <c r="M45" s="23" t="s">
        <v>89</v>
      </c>
      <c r="N45" s="206"/>
      <c r="O45" s="22">
        <v>9999</v>
      </c>
      <c r="P45" s="23" t="s">
        <v>89</v>
      </c>
      <c r="Q45" s="23" t="s">
        <v>89</v>
      </c>
      <c r="R45" s="206"/>
      <c r="S45" s="22">
        <v>9999</v>
      </c>
      <c r="T45" s="23" t="s">
        <v>89</v>
      </c>
      <c r="U45" s="23" t="s">
        <v>89</v>
      </c>
      <c r="V45" s="206"/>
      <c r="W45" s="22">
        <v>9999</v>
      </c>
      <c r="X45" s="23" t="s">
        <v>89</v>
      </c>
      <c r="Y45" s="23" t="s">
        <v>89</v>
      </c>
      <c r="Z45" s="206"/>
      <c r="AA45" s="22">
        <v>9999</v>
      </c>
      <c r="AB45" s="23" t="s">
        <v>89</v>
      </c>
      <c r="AC45" s="23" t="s">
        <v>89</v>
      </c>
      <c r="AD45" s="206"/>
      <c r="AE45" s="22">
        <v>9999</v>
      </c>
      <c r="AF45" s="23" t="s">
        <v>89</v>
      </c>
      <c r="AG45" s="23" t="s">
        <v>89</v>
      </c>
      <c r="AH45" s="206"/>
      <c r="AI45" s="22">
        <v>9999</v>
      </c>
      <c r="AJ45" s="23" t="s">
        <v>89</v>
      </c>
      <c r="AK45" s="23" t="s">
        <v>89</v>
      </c>
      <c r="AL45" s="206"/>
      <c r="AM45" s="22">
        <v>9999</v>
      </c>
      <c r="AN45" s="23" t="s">
        <v>89</v>
      </c>
      <c r="AO45" s="23" t="s">
        <v>89</v>
      </c>
      <c r="AP45" s="206"/>
      <c r="AQ45" s="22">
        <v>9999</v>
      </c>
      <c r="AR45" s="23" t="s">
        <v>89</v>
      </c>
      <c r="AS45" s="23" t="s">
        <v>89</v>
      </c>
      <c r="AT45" s="206"/>
      <c r="AU45" s="22">
        <v>9999</v>
      </c>
      <c r="AV45" s="23" t="s">
        <v>89</v>
      </c>
      <c r="AW45" s="23" t="s">
        <v>89</v>
      </c>
      <c r="AX45" s="206"/>
      <c r="AY45" s="206"/>
    </row>
    <row r="46" spans="1:51" s="116" customFormat="1" ht="16.5" thickTop="1" thickBot="1" x14ac:dyDescent="0.3">
      <c r="A46" s="209"/>
      <c r="B46" s="20"/>
      <c r="C46" s="22">
        <v>9999</v>
      </c>
      <c r="D46" s="23" t="s">
        <v>89</v>
      </c>
      <c r="E46" s="23" t="s">
        <v>89</v>
      </c>
      <c r="F46" s="21"/>
      <c r="G46" s="22">
        <v>9999</v>
      </c>
      <c r="H46" s="223" t="s">
        <v>89</v>
      </c>
      <c r="I46" s="23" t="s">
        <v>89</v>
      </c>
      <c r="J46" s="21"/>
      <c r="K46" s="22">
        <v>9999</v>
      </c>
      <c r="L46" s="23" t="s">
        <v>89</v>
      </c>
      <c r="M46" s="23" t="s">
        <v>89</v>
      </c>
      <c r="N46" s="206"/>
      <c r="O46" s="22">
        <v>9999</v>
      </c>
      <c r="P46" s="23" t="s">
        <v>89</v>
      </c>
      <c r="Q46" s="23" t="s">
        <v>89</v>
      </c>
      <c r="R46" s="206"/>
      <c r="S46" s="22">
        <v>9999</v>
      </c>
      <c r="T46" s="23" t="s">
        <v>89</v>
      </c>
      <c r="U46" s="23" t="s">
        <v>89</v>
      </c>
      <c r="V46" s="206"/>
      <c r="W46" s="22">
        <v>9999</v>
      </c>
      <c r="X46" s="23" t="s">
        <v>89</v>
      </c>
      <c r="Y46" s="23" t="s">
        <v>89</v>
      </c>
      <c r="Z46" s="206"/>
      <c r="AA46" s="22">
        <v>9999</v>
      </c>
      <c r="AB46" s="23" t="s">
        <v>89</v>
      </c>
      <c r="AC46" s="23" t="s">
        <v>89</v>
      </c>
      <c r="AD46" s="206"/>
      <c r="AE46" s="22">
        <v>9999</v>
      </c>
      <c r="AF46" s="23" t="s">
        <v>89</v>
      </c>
      <c r="AG46" s="23" t="s">
        <v>89</v>
      </c>
      <c r="AH46" s="206"/>
      <c r="AI46" s="22">
        <v>9999</v>
      </c>
      <c r="AJ46" s="23" t="s">
        <v>89</v>
      </c>
      <c r="AK46" s="23" t="s">
        <v>89</v>
      </c>
      <c r="AL46" s="206"/>
      <c r="AM46" s="22">
        <v>9999</v>
      </c>
      <c r="AN46" s="23" t="s">
        <v>89</v>
      </c>
      <c r="AO46" s="23" t="s">
        <v>89</v>
      </c>
      <c r="AP46" s="206"/>
      <c r="AQ46" s="22">
        <v>9999</v>
      </c>
      <c r="AR46" s="23" t="s">
        <v>89</v>
      </c>
      <c r="AS46" s="23" t="s">
        <v>89</v>
      </c>
      <c r="AT46" s="206"/>
      <c r="AU46" s="22">
        <v>9999</v>
      </c>
      <c r="AV46" s="23" t="s">
        <v>89</v>
      </c>
      <c r="AW46" s="23" t="s">
        <v>89</v>
      </c>
      <c r="AX46" s="206"/>
      <c r="AY46" s="206"/>
    </row>
    <row r="47" spans="1:51" s="116" customFormat="1" ht="16.5" thickTop="1" thickBot="1" x14ac:dyDescent="0.3">
      <c r="A47" s="209"/>
      <c r="B47" s="20"/>
      <c r="C47" s="22">
        <v>9999</v>
      </c>
      <c r="D47" s="23" t="s">
        <v>89</v>
      </c>
      <c r="E47" s="23" t="s">
        <v>89</v>
      </c>
      <c r="F47" s="21"/>
      <c r="G47" s="22">
        <v>9999</v>
      </c>
      <c r="H47" s="223" t="s">
        <v>89</v>
      </c>
      <c r="I47" s="23" t="s">
        <v>89</v>
      </c>
      <c r="J47" s="21"/>
      <c r="K47" s="22">
        <v>9999</v>
      </c>
      <c r="L47" s="23" t="s">
        <v>89</v>
      </c>
      <c r="M47" s="23" t="s">
        <v>89</v>
      </c>
      <c r="N47" s="206"/>
      <c r="O47" s="22">
        <v>9999</v>
      </c>
      <c r="P47" s="23" t="s">
        <v>89</v>
      </c>
      <c r="Q47" s="23" t="s">
        <v>89</v>
      </c>
      <c r="R47" s="206"/>
      <c r="S47" s="22">
        <v>9999</v>
      </c>
      <c r="T47" s="23" t="s">
        <v>89</v>
      </c>
      <c r="U47" s="23" t="s">
        <v>89</v>
      </c>
      <c r="V47" s="206"/>
      <c r="W47" s="22">
        <v>9999</v>
      </c>
      <c r="X47" s="23" t="s">
        <v>89</v>
      </c>
      <c r="Y47" s="23" t="s">
        <v>89</v>
      </c>
      <c r="Z47" s="206"/>
      <c r="AA47" s="22">
        <v>9999</v>
      </c>
      <c r="AB47" s="23" t="s">
        <v>89</v>
      </c>
      <c r="AC47" s="23" t="s">
        <v>89</v>
      </c>
      <c r="AD47" s="206"/>
      <c r="AE47" s="22">
        <v>9999</v>
      </c>
      <c r="AF47" s="23" t="s">
        <v>89</v>
      </c>
      <c r="AG47" s="23" t="s">
        <v>89</v>
      </c>
      <c r="AH47" s="206"/>
      <c r="AI47" s="22">
        <v>9999</v>
      </c>
      <c r="AJ47" s="23" t="s">
        <v>89</v>
      </c>
      <c r="AK47" s="23" t="s">
        <v>89</v>
      </c>
      <c r="AL47" s="206"/>
      <c r="AM47" s="22">
        <v>9999</v>
      </c>
      <c r="AN47" s="23" t="s">
        <v>89</v>
      </c>
      <c r="AO47" s="23" t="s">
        <v>89</v>
      </c>
      <c r="AP47" s="206"/>
      <c r="AQ47" s="22">
        <v>9999</v>
      </c>
      <c r="AR47" s="23" t="s">
        <v>89</v>
      </c>
      <c r="AS47" s="23" t="s">
        <v>89</v>
      </c>
      <c r="AT47" s="206"/>
      <c r="AU47" s="22">
        <v>9999</v>
      </c>
      <c r="AV47" s="23" t="s">
        <v>89</v>
      </c>
      <c r="AW47" s="23" t="s">
        <v>89</v>
      </c>
      <c r="AX47" s="206"/>
      <c r="AY47" s="206"/>
    </row>
    <row r="48" spans="1:51" s="116" customFormat="1" ht="16.5" thickTop="1" thickBot="1" x14ac:dyDescent="0.3">
      <c r="A48" s="209"/>
      <c r="B48" s="20"/>
      <c r="C48" s="22">
        <v>9999</v>
      </c>
      <c r="D48" s="23" t="s">
        <v>89</v>
      </c>
      <c r="E48" s="23" t="s">
        <v>89</v>
      </c>
      <c r="F48" s="21"/>
      <c r="G48" s="22">
        <v>9999</v>
      </c>
      <c r="H48" s="223" t="s">
        <v>89</v>
      </c>
      <c r="I48" s="23" t="s">
        <v>89</v>
      </c>
      <c r="J48" s="21"/>
      <c r="K48" s="22">
        <v>9999</v>
      </c>
      <c r="L48" s="23" t="s">
        <v>89</v>
      </c>
      <c r="M48" s="23" t="s">
        <v>89</v>
      </c>
      <c r="N48" s="206"/>
      <c r="O48" s="22">
        <v>9999</v>
      </c>
      <c r="P48" s="23" t="s">
        <v>89</v>
      </c>
      <c r="Q48" s="23" t="s">
        <v>89</v>
      </c>
      <c r="R48" s="206"/>
      <c r="S48" s="22">
        <v>9999</v>
      </c>
      <c r="T48" s="23" t="s">
        <v>89</v>
      </c>
      <c r="U48" s="23" t="s">
        <v>89</v>
      </c>
      <c r="V48" s="206"/>
      <c r="W48" s="22">
        <v>9999</v>
      </c>
      <c r="X48" s="23" t="s">
        <v>89</v>
      </c>
      <c r="Y48" s="23" t="s">
        <v>89</v>
      </c>
      <c r="Z48" s="206"/>
      <c r="AA48" s="22">
        <v>9999</v>
      </c>
      <c r="AB48" s="23" t="s">
        <v>89</v>
      </c>
      <c r="AC48" s="23" t="s">
        <v>89</v>
      </c>
      <c r="AD48" s="206"/>
      <c r="AE48" s="22">
        <v>9999</v>
      </c>
      <c r="AF48" s="23" t="s">
        <v>89</v>
      </c>
      <c r="AG48" s="23" t="s">
        <v>89</v>
      </c>
      <c r="AH48" s="206"/>
      <c r="AI48" s="22">
        <v>9999</v>
      </c>
      <c r="AJ48" s="23" t="s">
        <v>89</v>
      </c>
      <c r="AK48" s="23" t="s">
        <v>89</v>
      </c>
      <c r="AL48" s="206"/>
      <c r="AM48" s="22">
        <v>9999</v>
      </c>
      <c r="AN48" s="23" t="s">
        <v>89</v>
      </c>
      <c r="AO48" s="23" t="s">
        <v>89</v>
      </c>
      <c r="AP48" s="206"/>
      <c r="AQ48" s="22">
        <v>9999</v>
      </c>
      <c r="AR48" s="23" t="s">
        <v>89</v>
      </c>
      <c r="AS48" s="23" t="s">
        <v>89</v>
      </c>
      <c r="AT48" s="206"/>
      <c r="AU48" s="22">
        <v>9999</v>
      </c>
      <c r="AV48" s="23" t="s">
        <v>89</v>
      </c>
      <c r="AW48" s="23" t="s">
        <v>89</v>
      </c>
      <c r="AX48" s="206"/>
      <c r="AY48" s="206"/>
    </row>
    <row r="49" spans="1:51" s="116" customFormat="1" ht="16.5" thickTop="1" thickBot="1" x14ac:dyDescent="0.3">
      <c r="A49" s="209"/>
      <c r="B49" s="20"/>
      <c r="C49" s="22">
        <v>9999</v>
      </c>
      <c r="D49" s="23" t="s">
        <v>89</v>
      </c>
      <c r="E49" s="23" t="s">
        <v>89</v>
      </c>
      <c r="F49" s="21"/>
      <c r="G49" s="22">
        <v>9999</v>
      </c>
      <c r="H49" s="223" t="s">
        <v>89</v>
      </c>
      <c r="I49" s="23" t="s">
        <v>89</v>
      </c>
      <c r="J49" s="21"/>
      <c r="K49" s="22">
        <v>9999</v>
      </c>
      <c r="L49" s="23" t="s">
        <v>89</v>
      </c>
      <c r="M49" s="23" t="s">
        <v>89</v>
      </c>
      <c r="N49" s="206"/>
      <c r="O49" s="22">
        <v>9999</v>
      </c>
      <c r="P49" s="23" t="s">
        <v>89</v>
      </c>
      <c r="Q49" s="23" t="s">
        <v>89</v>
      </c>
      <c r="R49" s="206"/>
      <c r="S49" s="22">
        <v>9999</v>
      </c>
      <c r="T49" s="23" t="s">
        <v>89</v>
      </c>
      <c r="U49" s="23" t="s">
        <v>89</v>
      </c>
      <c r="V49" s="206"/>
      <c r="W49" s="22">
        <v>9999</v>
      </c>
      <c r="X49" s="23" t="s">
        <v>89</v>
      </c>
      <c r="Y49" s="23" t="s">
        <v>89</v>
      </c>
      <c r="Z49" s="206"/>
      <c r="AA49" s="22">
        <v>9999</v>
      </c>
      <c r="AB49" s="23" t="s">
        <v>89</v>
      </c>
      <c r="AC49" s="23" t="s">
        <v>89</v>
      </c>
      <c r="AD49" s="206"/>
      <c r="AE49" s="22">
        <v>9999</v>
      </c>
      <c r="AF49" s="23" t="s">
        <v>89</v>
      </c>
      <c r="AG49" s="23" t="s">
        <v>89</v>
      </c>
      <c r="AH49" s="206"/>
      <c r="AI49" s="22">
        <v>9999</v>
      </c>
      <c r="AJ49" s="23" t="s">
        <v>89</v>
      </c>
      <c r="AK49" s="23" t="s">
        <v>89</v>
      </c>
      <c r="AL49" s="206"/>
      <c r="AM49" s="22">
        <v>9999</v>
      </c>
      <c r="AN49" s="23" t="s">
        <v>89</v>
      </c>
      <c r="AO49" s="23" t="s">
        <v>89</v>
      </c>
      <c r="AP49" s="206"/>
      <c r="AQ49" s="22">
        <v>9999</v>
      </c>
      <c r="AR49" s="23" t="s">
        <v>89</v>
      </c>
      <c r="AS49" s="23" t="s">
        <v>89</v>
      </c>
      <c r="AT49" s="206"/>
      <c r="AU49" s="22">
        <v>9999</v>
      </c>
      <c r="AV49" s="23" t="s">
        <v>89</v>
      </c>
      <c r="AW49" s="23" t="s">
        <v>89</v>
      </c>
      <c r="AX49" s="206"/>
      <c r="AY49" s="206"/>
    </row>
    <row r="50" spans="1:51" s="116" customFormat="1" ht="16.5" thickTop="1" thickBot="1" x14ac:dyDescent="0.3">
      <c r="A50" s="209"/>
      <c r="B50" s="20"/>
      <c r="C50" s="22">
        <v>9999</v>
      </c>
      <c r="D50" s="23" t="s">
        <v>89</v>
      </c>
      <c r="E50" s="23" t="s">
        <v>89</v>
      </c>
      <c r="F50" s="21"/>
      <c r="G50" s="22">
        <v>9999</v>
      </c>
      <c r="H50" s="223" t="s">
        <v>89</v>
      </c>
      <c r="I50" s="23" t="s">
        <v>89</v>
      </c>
      <c r="J50" s="21"/>
      <c r="K50" s="22">
        <v>9999</v>
      </c>
      <c r="L50" s="23" t="s">
        <v>89</v>
      </c>
      <c r="M50" s="23" t="s">
        <v>89</v>
      </c>
      <c r="N50" s="206"/>
      <c r="O50" s="22">
        <v>9999</v>
      </c>
      <c r="P50" s="23" t="s">
        <v>89</v>
      </c>
      <c r="Q50" s="23" t="s">
        <v>89</v>
      </c>
      <c r="R50" s="206"/>
      <c r="S50" s="22">
        <v>9999</v>
      </c>
      <c r="T50" s="23" t="s">
        <v>89</v>
      </c>
      <c r="U50" s="23" t="s">
        <v>89</v>
      </c>
      <c r="V50" s="206"/>
      <c r="W50" s="22">
        <v>9999</v>
      </c>
      <c r="X50" s="23" t="s">
        <v>89</v>
      </c>
      <c r="Y50" s="23" t="s">
        <v>89</v>
      </c>
      <c r="Z50" s="206"/>
      <c r="AA50" s="22">
        <v>9999</v>
      </c>
      <c r="AB50" s="23" t="s">
        <v>89</v>
      </c>
      <c r="AC50" s="23" t="s">
        <v>89</v>
      </c>
      <c r="AD50" s="206"/>
      <c r="AE50" s="22">
        <v>9999</v>
      </c>
      <c r="AF50" s="23" t="s">
        <v>89</v>
      </c>
      <c r="AG50" s="23" t="s">
        <v>89</v>
      </c>
      <c r="AH50" s="206"/>
      <c r="AI50" s="22">
        <v>9999</v>
      </c>
      <c r="AJ50" s="23" t="s">
        <v>89</v>
      </c>
      <c r="AK50" s="23" t="s">
        <v>89</v>
      </c>
      <c r="AL50" s="206"/>
      <c r="AM50" s="22">
        <v>9999</v>
      </c>
      <c r="AN50" s="23" t="s">
        <v>89</v>
      </c>
      <c r="AO50" s="23" t="s">
        <v>89</v>
      </c>
      <c r="AP50" s="206"/>
      <c r="AQ50" s="22">
        <v>9999</v>
      </c>
      <c r="AR50" s="23" t="s">
        <v>89</v>
      </c>
      <c r="AS50" s="23" t="s">
        <v>89</v>
      </c>
      <c r="AT50" s="206"/>
      <c r="AU50" s="22">
        <v>9999</v>
      </c>
      <c r="AV50" s="23" t="s">
        <v>89</v>
      </c>
      <c r="AW50" s="23" t="s">
        <v>89</v>
      </c>
      <c r="AX50" s="206"/>
      <c r="AY50" s="206"/>
    </row>
    <row r="51" spans="1:51" s="116" customFormat="1" ht="16.5" thickTop="1" thickBot="1" x14ac:dyDescent="0.3">
      <c r="A51" s="209"/>
      <c r="B51" s="20"/>
      <c r="C51" s="22">
        <v>9999</v>
      </c>
      <c r="D51" s="23" t="s">
        <v>89</v>
      </c>
      <c r="E51" s="23" t="s">
        <v>89</v>
      </c>
      <c r="F51" s="21"/>
      <c r="G51" s="22">
        <v>9999</v>
      </c>
      <c r="H51" s="223" t="s">
        <v>89</v>
      </c>
      <c r="I51" s="23" t="s">
        <v>89</v>
      </c>
      <c r="J51" s="21"/>
      <c r="K51" s="22">
        <v>9999</v>
      </c>
      <c r="L51" s="23" t="s">
        <v>89</v>
      </c>
      <c r="M51" s="23" t="s">
        <v>89</v>
      </c>
      <c r="N51" s="206"/>
      <c r="O51" s="22">
        <v>9999</v>
      </c>
      <c r="P51" s="23" t="s">
        <v>89</v>
      </c>
      <c r="Q51" s="23" t="s">
        <v>89</v>
      </c>
      <c r="R51" s="206"/>
      <c r="S51" s="22">
        <v>9999</v>
      </c>
      <c r="T51" s="23" t="s">
        <v>89</v>
      </c>
      <c r="U51" s="23" t="s">
        <v>89</v>
      </c>
      <c r="V51" s="206"/>
      <c r="W51" s="22">
        <v>9999</v>
      </c>
      <c r="X51" s="23" t="s">
        <v>89</v>
      </c>
      <c r="Y51" s="23" t="s">
        <v>89</v>
      </c>
      <c r="Z51" s="206"/>
      <c r="AA51" s="22">
        <v>9999</v>
      </c>
      <c r="AB51" s="23" t="s">
        <v>89</v>
      </c>
      <c r="AC51" s="23" t="s">
        <v>89</v>
      </c>
      <c r="AD51" s="206"/>
      <c r="AE51" s="22">
        <v>9999</v>
      </c>
      <c r="AF51" s="23" t="s">
        <v>89</v>
      </c>
      <c r="AG51" s="23" t="s">
        <v>89</v>
      </c>
      <c r="AH51" s="206"/>
      <c r="AI51" s="22">
        <v>9999</v>
      </c>
      <c r="AJ51" s="23" t="s">
        <v>89</v>
      </c>
      <c r="AK51" s="23" t="s">
        <v>89</v>
      </c>
      <c r="AL51" s="206"/>
      <c r="AM51" s="22">
        <v>9999</v>
      </c>
      <c r="AN51" s="23" t="s">
        <v>89</v>
      </c>
      <c r="AO51" s="23" t="s">
        <v>89</v>
      </c>
      <c r="AP51" s="206"/>
      <c r="AQ51" s="22">
        <v>9999</v>
      </c>
      <c r="AR51" s="23" t="s">
        <v>89</v>
      </c>
      <c r="AS51" s="23" t="s">
        <v>89</v>
      </c>
      <c r="AT51" s="206"/>
      <c r="AU51" s="22">
        <v>9999</v>
      </c>
      <c r="AV51" s="23" t="s">
        <v>89</v>
      </c>
      <c r="AW51" s="23" t="s">
        <v>89</v>
      </c>
      <c r="AX51" s="206"/>
      <c r="AY51" s="206"/>
    </row>
    <row r="52" spans="1:51" s="116" customFormat="1" ht="16.5" thickTop="1" thickBot="1" x14ac:dyDescent="0.3">
      <c r="A52" s="209"/>
      <c r="B52" s="20"/>
      <c r="C52" s="22">
        <v>9999</v>
      </c>
      <c r="D52" s="23" t="s">
        <v>89</v>
      </c>
      <c r="E52" s="23" t="s">
        <v>89</v>
      </c>
      <c r="F52" s="21"/>
      <c r="G52" s="22">
        <v>9999</v>
      </c>
      <c r="H52" s="223" t="s">
        <v>89</v>
      </c>
      <c r="I52" s="23" t="s">
        <v>89</v>
      </c>
      <c r="J52" s="21"/>
      <c r="K52" s="22">
        <v>9999</v>
      </c>
      <c r="L52" s="23" t="s">
        <v>89</v>
      </c>
      <c r="M52" s="23" t="s">
        <v>89</v>
      </c>
      <c r="N52" s="206"/>
      <c r="O52" s="22">
        <v>9999</v>
      </c>
      <c r="P52" s="23" t="s">
        <v>89</v>
      </c>
      <c r="Q52" s="23" t="s">
        <v>89</v>
      </c>
      <c r="R52" s="206"/>
      <c r="S52" s="22">
        <v>9999</v>
      </c>
      <c r="T52" s="23" t="s">
        <v>89</v>
      </c>
      <c r="U52" s="23" t="s">
        <v>89</v>
      </c>
      <c r="V52" s="206"/>
      <c r="W52" s="22">
        <v>9999</v>
      </c>
      <c r="X52" s="23" t="s">
        <v>89</v>
      </c>
      <c r="Y52" s="23" t="s">
        <v>89</v>
      </c>
      <c r="Z52" s="206"/>
      <c r="AA52" s="22">
        <v>9999</v>
      </c>
      <c r="AB52" s="23" t="s">
        <v>89</v>
      </c>
      <c r="AC52" s="23" t="s">
        <v>89</v>
      </c>
      <c r="AD52" s="206"/>
      <c r="AE52" s="22">
        <v>9999</v>
      </c>
      <c r="AF52" s="23" t="s">
        <v>89</v>
      </c>
      <c r="AG52" s="23" t="s">
        <v>89</v>
      </c>
      <c r="AH52" s="206"/>
      <c r="AI52" s="22">
        <v>9999</v>
      </c>
      <c r="AJ52" s="23" t="s">
        <v>89</v>
      </c>
      <c r="AK52" s="23" t="s">
        <v>89</v>
      </c>
      <c r="AL52" s="206"/>
      <c r="AM52" s="22">
        <v>9999</v>
      </c>
      <c r="AN52" s="23" t="s">
        <v>89</v>
      </c>
      <c r="AO52" s="23" t="s">
        <v>89</v>
      </c>
      <c r="AP52" s="206"/>
      <c r="AQ52" s="22">
        <v>9999</v>
      </c>
      <c r="AR52" s="23" t="s">
        <v>89</v>
      </c>
      <c r="AS52" s="23" t="s">
        <v>89</v>
      </c>
      <c r="AT52" s="206"/>
      <c r="AU52" s="22">
        <v>9999</v>
      </c>
      <c r="AV52" s="23" t="s">
        <v>89</v>
      </c>
      <c r="AW52" s="23" t="s">
        <v>89</v>
      </c>
      <c r="AX52" s="206"/>
      <c r="AY52" s="206"/>
    </row>
    <row r="53" spans="1:51" s="116" customFormat="1" ht="16.5" thickTop="1" thickBot="1" x14ac:dyDescent="0.3">
      <c r="A53" s="209"/>
      <c r="B53" s="20"/>
      <c r="C53" s="22">
        <v>9999</v>
      </c>
      <c r="D53" s="23" t="s">
        <v>89</v>
      </c>
      <c r="E53" s="23" t="s">
        <v>89</v>
      </c>
      <c r="F53" s="21"/>
      <c r="G53" s="22">
        <v>9999</v>
      </c>
      <c r="H53" s="223" t="s">
        <v>89</v>
      </c>
      <c r="I53" s="23" t="s">
        <v>89</v>
      </c>
      <c r="J53" s="21"/>
      <c r="K53" s="22">
        <v>9999</v>
      </c>
      <c r="L53" s="23" t="s">
        <v>89</v>
      </c>
      <c r="M53" s="23" t="s">
        <v>89</v>
      </c>
      <c r="N53" s="206"/>
      <c r="O53" s="22">
        <v>9999</v>
      </c>
      <c r="P53" s="23" t="s">
        <v>89</v>
      </c>
      <c r="Q53" s="23" t="s">
        <v>89</v>
      </c>
      <c r="R53" s="206"/>
      <c r="S53" s="22">
        <v>9999</v>
      </c>
      <c r="T53" s="23" t="s">
        <v>89</v>
      </c>
      <c r="U53" s="23" t="s">
        <v>89</v>
      </c>
      <c r="V53" s="206"/>
      <c r="W53" s="22">
        <v>9999</v>
      </c>
      <c r="X53" s="23" t="s">
        <v>89</v>
      </c>
      <c r="Y53" s="23" t="s">
        <v>89</v>
      </c>
      <c r="Z53" s="206"/>
      <c r="AA53" s="22">
        <v>9999</v>
      </c>
      <c r="AB53" s="23" t="s">
        <v>89</v>
      </c>
      <c r="AC53" s="23" t="s">
        <v>89</v>
      </c>
      <c r="AD53" s="206"/>
      <c r="AE53" s="22">
        <v>9999</v>
      </c>
      <c r="AF53" s="23" t="s">
        <v>89</v>
      </c>
      <c r="AG53" s="23" t="s">
        <v>89</v>
      </c>
      <c r="AH53" s="206"/>
      <c r="AI53" s="22">
        <v>9999</v>
      </c>
      <c r="AJ53" s="23" t="s">
        <v>89</v>
      </c>
      <c r="AK53" s="23" t="s">
        <v>89</v>
      </c>
      <c r="AL53" s="206"/>
      <c r="AM53" s="22">
        <v>9999</v>
      </c>
      <c r="AN53" s="23" t="s">
        <v>89</v>
      </c>
      <c r="AO53" s="23" t="s">
        <v>89</v>
      </c>
      <c r="AP53" s="206"/>
      <c r="AQ53" s="22">
        <v>9999</v>
      </c>
      <c r="AR53" s="23" t="s">
        <v>89</v>
      </c>
      <c r="AS53" s="23" t="s">
        <v>89</v>
      </c>
      <c r="AT53" s="206"/>
      <c r="AU53" s="22">
        <v>9999</v>
      </c>
      <c r="AV53" s="23" t="s">
        <v>89</v>
      </c>
      <c r="AW53" s="23" t="s">
        <v>89</v>
      </c>
      <c r="AX53" s="206"/>
      <c r="AY53" s="206"/>
    </row>
    <row r="54" spans="1:51" s="116" customFormat="1" ht="16.5" thickTop="1" thickBot="1" x14ac:dyDescent="0.3">
      <c r="A54" s="209"/>
      <c r="B54" s="20"/>
      <c r="C54" s="22">
        <v>9999</v>
      </c>
      <c r="D54" s="23" t="s">
        <v>89</v>
      </c>
      <c r="E54" s="23" t="s">
        <v>89</v>
      </c>
      <c r="F54" s="21"/>
      <c r="G54" s="22">
        <v>9999</v>
      </c>
      <c r="H54" s="223" t="s">
        <v>89</v>
      </c>
      <c r="I54" s="23" t="s">
        <v>89</v>
      </c>
      <c r="J54" s="21"/>
      <c r="K54" s="22">
        <v>9999</v>
      </c>
      <c r="L54" s="23" t="s">
        <v>89</v>
      </c>
      <c r="M54" s="23" t="s">
        <v>89</v>
      </c>
      <c r="N54" s="206"/>
      <c r="O54" s="22">
        <v>9999</v>
      </c>
      <c r="P54" s="23" t="s">
        <v>89</v>
      </c>
      <c r="Q54" s="23" t="s">
        <v>89</v>
      </c>
      <c r="R54" s="206"/>
      <c r="S54" s="22">
        <v>9999</v>
      </c>
      <c r="T54" s="23" t="s">
        <v>89</v>
      </c>
      <c r="U54" s="23" t="s">
        <v>89</v>
      </c>
      <c r="V54" s="206"/>
      <c r="W54" s="22">
        <v>9999</v>
      </c>
      <c r="X54" s="23" t="s">
        <v>89</v>
      </c>
      <c r="Y54" s="23" t="s">
        <v>89</v>
      </c>
      <c r="Z54" s="206"/>
      <c r="AA54" s="22">
        <v>9999</v>
      </c>
      <c r="AB54" s="23" t="s">
        <v>89</v>
      </c>
      <c r="AC54" s="23" t="s">
        <v>89</v>
      </c>
      <c r="AD54" s="206"/>
      <c r="AE54" s="22">
        <v>9999</v>
      </c>
      <c r="AF54" s="23" t="s">
        <v>89</v>
      </c>
      <c r="AG54" s="23" t="s">
        <v>89</v>
      </c>
      <c r="AH54" s="206"/>
      <c r="AI54" s="22">
        <v>9999</v>
      </c>
      <c r="AJ54" s="23" t="s">
        <v>89</v>
      </c>
      <c r="AK54" s="23" t="s">
        <v>89</v>
      </c>
      <c r="AL54" s="206"/>
      <c r="AM54" s="22">
        <v>9999</v>
      </c>
      <c r="AN54" s="23" t="s">
        <v>89</v>
      </c>
      <c r="AO54" s="23" t="s">
        <v>89</v>
      </c>
      <c r="AP54" s="206"/>
      <c r="AQ54" s="22">
        <v>9999</v>
      </c>
      <c r="AR54" s="23" t="s">
        <v>89</v>
      </c>
      <c r="AS54" s="23" t="s">
        <v>89</v>
      </c>
      <c r="AT54" s="206"/>
      <c r="AU54" s="22">
        <v>9999</v>
      </c>
      <c r="AV54" s="23" t="s">
        <v>89</v>
      </c>
      <c r="AW54" s="23" t="s">
        <v>89</v>
      </c>
      <c r="AX54" s="206"/>
      <c r="AY54" s="206"/>
    </row>
    <row r="55" spans="1:51" s="116" customFormat="1" ht="16.5" thickTop="1" thickBot="1" x14ac:dyDescent="0.3">
      <c r="A55" s="209"/>
      <c r="B55" s="20"/>
      <c r="C55" s="22">
        <v>9999</v>
      </c>
      <c r="D55" s="23" t="s">
        <v>89</v>
      </c>
      <c r="E55" s="23" t="s">
        <v>89</v>
      </c>
      <c r="F55" s="21"/>
      <c r="G55" s="22">
        <v>9999</v>
      </c>
      <c r="H55" s="223" t="s">
        <v>89</v>
      </c>
      <c r="I55" s="23" t="s">
        <v>89</v>
      </c>
      <c r="J55" s="21"/>
      <c r="K55" s="22">
        <v>9999</v>
      </c>
      <c r="L55" s="23" t="s">
        <v>89</v>
      </c>
      <c r="M55" s="23" t="s">
        <v>89</v>
      </c>
      <c r="N55" s="206"/>
      <c r="O55" s="22">
        <v>9999</v>
      </c>
      <c r="P55" s="23" t="s">
        <v>89</v>
      </c>
      <c r="Q55" s="23" t="s">
        <v>89</v>
      </c>
      <c r="R55" s="206"/>
      <c r="S55" s="22">
        <v>9999</v>
      </c>
      <c r="T55" s="23" t="s">
        <v>89</v>
      </c>
      <c r="U55" s="23" t="s">
        <v>89</v>
      </c>
      <c r="V55" s="206"/>
      <c r="W55" s="22">
        <v>9999</v>
      </c>
      <c r="X55" s="23" t="s">
        <v>89</v>
      </c>
      <c r="Y55" s="23" t="s">
        <v>89</v>
      </c>
      <c r="Z55" s="206"/>
      <c r="AA55" s="22">
        <v>9999</v>
      </c>
      <c r="AB55" s="23" t="s">
        <v>89</v>
      </c>
      <c r="AC55" s="23" t="s">
        <v>89</v>
      </c>
      <c r="AD55" s="206"/>
      <c r="AE55" s="22">
        <v>9999</v>
      </c>
      <c r="AF55" s="23" t="s">
        <v>89</v>
      </c>
      <c r="AG55" s="23" t="s">
        <v>89</v>
      </c>
      <c r="AH55" s="206"/>
      <c r="AI55" s="22">
        <v>9999</v>
      </c>
      <c r="AJ55" s="23" t="s">
        <v>89</v>
      </c>
      <c r="AK55" s="23" t="s">
        <v>89</v>
      </c>
      <c r="AL55" s="206"/>
      <c r="AM55" s="22">
        <v>9999</v>
      </c>
      <c r="AN55" s="23" t="s">
        <v>89</v>
      </c>
      <c r="AO55" s="23" t="s">
        <v>89</v>
      </c>
      <c r="AP55" s="206"/>
      <c r="AQ55" s="22">
        <v>9999</v>
      </c>
      <c r="AR55" s="23" t="s">
        <v>89</v>
      </c>
      <c r="AS55" s="23" t="s">
        <v>89</v>
      </c>
      <c r="AT55" s="206"/>
      <c r="AU55" s="22">
        <v>9999</v>
      </c>
      <c r="AV55" s="23" t="s">
        <v>89</v>
      </c>
      <c r="AW55" s="23" t="s">
        <v>89</v>
      </c>
      <c r="AX55" s="206"/>
      <c r="AY55" s="206"/>
    </row>
    <row r="56" spans="1:51" s="116" customFormat="1" ht="16.5" thickTop="1" thickBot="1" x14ac:dyDescent="0.3">
      <c r="A56" s="209"/>
      <c r="B56" s="20"/>
      <c r="C56" s="22">
        <v>9999</v>
      </c>
      <c r="D56" s="23" t="s">
        <v>89</v>
      </c>
      <c r="E56" s="23" t="s">
        <v>89</v>
      </c>
      <c r="F56" s="21"/>
      <c r="G56" s="22">
        <v>9999</v>
      </c>
      <c r="H56" s="223" t="s">
        <v>89</v>
      </c>
      <c r="I56" s="23" t="s">
        <v>89</v>
      </c>
      <c r="J56" s="21"/>
      <c r="K56" s="22">
        <v>9999</v>
      </c>
      <c r="L56" s="23" t="s">
        <v>89</v>
      </c>
      <c r="M56" s="23" t="s">
        <v>89</v>
      </c>
      <c r="N56" s="206"/>
      <c r="O56" s="22">
        <v>9999</v>
      </c>
      <c r="P56" s="23" t="s">
        <v>89</v>
      </c>
      <c r="Q56" s="23" t="s">
        <v>89</v>
      </c>
      <c r="R56" s="206"/>
      <c r="S56" s="22">
        <v>9999</v>
      </c>
      <c r="T56" s="23" t="s">
        <v>89</v>
      </c>
      <c r="U56" s="23" t="s">
        <v>89</v>
      </c>
      <c r="V56" s="206"/>
      <c r="W56" s="22">
        <v>9999</v>
      </c>
      <c r="X56" s="23" t="s">
        <v>89</v>
      </c>
      <c r="Y56" s="23" t="s">
        <v>89</v>
      </c>
      <c r="Z56" s="206"/>
      <c r="AA56" s="22">
        <v>9999</v>
      </c>
      <c r="AB56" s="23" t="s">
        <v>89</v>
      </c>
      <c r="AC56" s="23" t="s">
        <v>89</v>
      </c>
      <c r="AD56" s="206"/>
      <c r="AE56" s="22">
        <v>9999</v>
      </c>
      <c r="AF56" s="23" t="s">
        <v>89</v>
      </c>
      <c r="AG56" s="23" t="s">
        <v>89</v>
      </c>
      <c r="AH56" s="206"/>
      <c r="AI56" s="22">
        <v>9999</v>
      </c>
      <c r="AJ56" s="23" t="s">
        <v>89</v>
      </c>
      <c r="AK56" s="23" t="s">
        <v>89</v>
      </c>
      <c r="AL56" s="206"/>
      <c r="AM56" s="22">
        <v>9999</v>
      </c>
      <c r="AN56" s="23" t="s">
        <v>89</v>
      </c>
      <c r="AO56" s="23" t="s">
        <v>89</v>
      </c>
      <c r="AP56" s="206"/>
      <c r="AQ56" s="22">
        <v>9999</v>
      </c>
      <c r="AR56" s="23" t="s">
        <v>89</v>
      </c>
      <c r="AS56" s="23" t="s">
        <v>89</v>
      </c>
      <c r="AT56" s="206"/>
      <c r="AU56" s="22">
        <v>9999</v>
      </c>
      <c r="AV56" s="23" t="s">
        <v>89</v>
      </c>
      <c r="AW56" s="23" t="s">
        <v>89</v>
      </c>
      <c r="AX56" s="206"/>
      <c r="AY56" s="206"/>
    </row>
    <row r="57" spans="1:51" s="116" customFormat="1" ht="16.5" thickTop="1" thickBot="1" x14ac:dyDescent="0.3">
      <c r="A57" s="209"/>
      <c r="B57" s="20"/>
      <c r="C57" s="22">
        <v>9999</v>
      </c>
      <c r="D57" s="23" t="s">
        <v>89</v>
      </c>
      <c r="E57" s="23" t="s">
        <v>89</v>
      </c>
      <c r="F57" s="21"/>
      <c r="G57" s="22">
        <v>9999</v>
      </c>
      <c r="H57" s="223" t="s">
        <v>89</v>
      </c>
      <c r="I57" s="23" t="s">
        <v>89</v>
      </c>
      <c r="J57" s="21"/>
      <c r="K57" s="22">
        <v>9999</v>
      </c>
      <c r="L57" s="23" t="s">
        <v>89</v>
      </c>
      <c r="M57" s="23" t="s">
        <v>89</v>
      </c>
      <c r="N57" s="206"/>
      <c r="O57" s="22">
        <v>9999</v>
      </c>
      <c r="P57" s="23" t="s">
        <v>89</v>
      </c>
      <c r="Q57" s="23" t="s">
        <v>89</v>
      </c>
      <c r="R57" s="206"/>
      <c r="S57" s="22">
        <v>9999</v>
      </c>
      <c r="T57" s="23" t="s">
        <v>89</v>
      </c>
      <c r="U57" s="23" t="s">
        <v>89</v>
      </c>
      <c r="V57" s="206"/>
      <c r="W57" s="22">
        <v>9999</v>
      </c>
      <c r="X57" s="23" t="s">
        <v>89</v>
      </c>
      <c r="Y57" s="23" t="s">
        <v>89</v>
      </c>
      <c r="Z57" s="206"/>
      <c r="AA57" s="22">
        <v>9999</v>
      </c>
      <c r="AB57" s="23" t="s">
        <v>89</v>
      </c>
      <c r="AC57" s="23" t="s">
        <v>89</v>
      </c>
      <c r="AD57" s="206"/>
      <c r="AE57" s="22">
        <v>9999</v>
      </c>
      <c r="AF57" s="23" t="s">
        <v>89</v>
      </c>
      <c r="AG57" s="23" t="s">
        <v>89</v>
      </c>
      <c r="AH57" s="206"/>
      <c r="AI57" s="22">
        <v>9999</v>
      </c>
      <c r="AJ57" s="23" t="s">
        <v>89</v>
      </c>
      <c r="AK57" s="23" t="s">
        <v>89</v>
      </c>
      <c r="AL57" s="206"/>
      <c r="AM57" s="22">
        <v>9999</v>
      </c>
      <c r="AN57" s="23" t="s">
        <v>89</v>
      </c>
      <c r="AO57" s="23" t="s">
        <v>89</v>
      </c>
      <c r="AP57" s="206"/>
      <c r="AQ57" s="22">
        <v>9999</v>
      </c>
      <c r="AR57" s="23" t="s">
        <v>89</v>
      </c>
      <c r="AS57" s="23" t="s">
        <v>89</v>
      </c>
      <c r="AT57" s="206"/>
      <c r="AU57" s="22">
        <v>9999</v>
      </c>
      <c r="AV57" s="23" t="s">
        <v>89</v>
      </c>
      <c r="AW57" s="23" t="s">
        <v>89</v>
      </c>
      <c r="AX57" s="206"/>
      <c r="AY57" s="206"/>
    </row>
    <row r="58" spans="1:51" s="116" customFormat="1" ht="16.5" thickTop="1" thickBot="1" x14ac:dyDescent="0.3">
      <c r="A58" s="209"/>
      <c r="B58" s="20"/>
      <c r="C58" s="22">
        <v>9999</v>
      </c>
      <c r="D58" s="23" t="s">
        <v>89</v>
      </c>
      <c r="E58" s="23" t="s">
        <v>89</v>
      </c>
      <c r="F58" s="21"/>
      <c r="G58" s="22">
        <v>9999</v>
      </c>
      <c r="H58" s="223" t="s">
        <v>89</v>
      </c>
      <c r="I58" s="23" t="s">
        <v>89</v>
      </c>
      <c r="J58" s="21"/>
      <c r="K58" s="22">
        <v>9999</v>
      </c>
      <c r="L58" s="23" t="s">
        <v>89</v>
      </c>
      <c r="M58" s="23" t="s">
        <v>89</v>
      </c>
      <c r="N58" s="206"/>
      <c r="O58" s="22">
        <v>9999</v>
      </c>
      <c r="P58" s="23" t="s">
        <v>89</v>
      </c>
      <c r="Q58" s="23" t="s">
        <v>89</v>
      </c>
      <c r="R58" s="206"/>
      <c r="S58" s="22">
        <v>9999</v>
      </c>
      <c r="T58" s="23" t="s">
        <v>89</v>
      </c>
      <c r="U58" s="23" t="s">
        <v>89</v>
      </c>
      <c r="V58" s="206"/>
      <c r="W58" s="22">
        <v>9999</v>
      </c>
      <c r="X58" s="23" t="s">
        <v>89</v>
      </c>
      <c r="Y58" s="23" t="s">
        <v>89</v>
      </c>
      <c r="Z58" s="206"/>
      <c r="AA58" s="22">
        <v>9999</v>
      </c>
      <c r="AB58" s="23" t="s">
        <v>89</v>
      </c>
      <c r="AC58" s="23" t="s">
        <v>89</v>
      </c>
      <c r="AD58" s="206"/>
      <c r="AE58" s="22">
        <v>9999</v>
      </c>
      <c r="AF58" s="23" t="s">
        <v>89</v>
      </c>
      <c r="AG58" s="23" t="s">
        <v>89</v>
      </c>
      <c r="AH58" s="206"/>
      <c r="AI58" s="22">
        <v>9999</v>
      </c>
      <c r="AJ58" s="23" t="s">
        <v>89</v>
      </c>
      <c r="AK58" s="23" t="s">
        <v>89</v>
      </c>
      <c r="AL58" s="206"/>
      <c r="AM58" s="22">
        <v>9999</v>
      </c>
      <c r="AN58" s="23" t="s">
        <v>89</v>
      </c>
      <c r="AO58" s="23" t="s">
        <v>89</v>
      </c>
      <c r="AP58" s="206"/>
      <c r="AQ58" s="22">
        <v>9999</v>
      </c>
      <c r="AR58" s="23" t="s">
        <v>89</v>
      </c>
      <c r="AS58" s="23" t="s">
        <v>89</v>
      </c>
      <c r="AT58" s="206"/>
      <c r="AU58" s="22">
        <v>9999</v>
      </c>
      <c r="AV58" s="23" t="s">
        <v>89</v>
      </c>
      <c r="AW58" s="23" t="s">
        <v>89</v>
      </c>
      <c r="AX58" s="206"/>
      <c r="AY58" s="206"/>
    </row>
    <row r="59" spans="1:51" s="116" customFormat="1" ht="16.5" thickTop="1" thickBot="1" x14ac:dyDescent="0.3">
      <c r="A59" s="209"/>
      <c r="B59" s="20"/>
      <c r="C59" s="22">
        <v>9999</v>
      </c>
      <c r="D59" s="23" t="s">
        <v>89</v>
      </c>
      <c r="E59" s="23" t="s">
        <v>89</v>
      </c>
      <c r="F59" s="21"/>
      <c r="G59" s="22">
        <v>9999</v>
      </c>
      <c r="H59" s="223" t="s">
        <v>89</v>
      </c>
      <c r="I59" s="23" t="s">
        <v>89</v>
      </c>
      <c r="J59" s="21"/>
      <c r="K59" s="22">
        <v>9999</v>
      </c>
      <c r="L59" s="23" t="s">
        <v>89</v>
      </c>
      <c r="M59" s="23" t="s">
        <v>89</v>
      </c>
      <c r="N59" s="206"/>
      <c r="O59" s="22">
        <v>9999</v>
      </c>
      <c r="P59" s="23" t="s">
        <v>89</v>
      </c>
      <c r="Q59" s="23" t="s">
        <v>89</v>
      </c>
      <c r="R59" s="206"/>
      <c r="S59" s="22">
        <v>9999</v>
      </c>
      <c r="T59" s="23" t="s">
        <v>89</v>
      </c>
      <c r="U59" s="23" t="s">
        <v>89</v>
      </c>
      <c r="V59" s="206"/>
      <c r="W59" s="22">
        <v>9999</v>
      </c>
      <c r="X59" s="23" t="s">
        <v>89</v>
      </c>
      <c r="Y59" s="23" t="s">
        <v>89</v>
      </c>
      <c r="Z59" s="206"/>
      <c r="AA59" s="22">
        <v>9999</v>
      </c>
      <c r="AB59" s="23" t="s">
        <v>89</v>
      </c>
      <c r="AC59" s="23" t="s">
        <v>89</v>
      </c>
      <c r="AD59" s="206"/>
      <c r="AE59" s="22">
        <v>9999</v>
      </c>
      <c r="AF59" s="23" t="s">
        <v>89</v>
      </c>
      <c r="AG59" s="23" t="s">
        <v>89</v>
      </c>
      <c r="AH59" s="206"/>
      <c r="AI59" s="22">
        <v>9999</v>
      </c>
      <c r="AJ59" s="23" t="s">
        <v>89</v>
      </c>
      <c r="AK59" s="23" t="s">
        <v>89</v>
      </c>
      <c r="AL59" s="206"/>
      <c r="AM59" s="22">
        <v>9999</v>
      </c>
      <c r="AN59" s="23" t="s">
        <v>89</v>
      </c>
      <c r="AO59" s="23" t="s">
        <v>89</v>
      </c>
      <c r="AP59" s="206"/>
      <c r="AQ59" s="22">
        <v>9999</v>
      </c>
      <c r="AR59" s="23" t="s">
        <v>89</v>
      </c>
      <c r="AS59" s="23" t="s">
        <v>89</v>
      </c>
      <c r="AT59" s="206"/>
      <c r="AU59" s="22">
        <v>9999</v>
      </c>
      <c r="AV59" s="23" t="s">
        <v>89</v>
      </c>
      <c r="AW59" s="23" t="s">
        <v>89</v>
      </c>
      <c r="AX59" s="206"/>
      <c r="AY59" s="206"/>
    </row>
    <row r="60" spans="1:51" s="116" customFormat="1" ht="16.5" thickTop="1" thickBot="1" x14ac:dyDescent="0.3">
      <c r="A60" s="209"/>
      <c r="B60" s="20"/>
      <c r="C60" s="22">
        <v>9999</v>
      </c>
      <c r="D60" s="23" t="s">
        <v>89</v>
      </c>
      <c r="E60" s="23" t="s">
        <v>89</v>
      </c>
      <c r="F60" s="21"/>
      <c r="G60" s="22">
        <v>9999</v>
      </c>
      <c r="H60" s="223" t="s">
        <v>89</v>
      </c>
      <c r="I60" s="23" t="s">
        <v>89</v>
      </c>
      <c r="J60" s="21"/>
      <c r="K60" s="22">
        <v>9999</v>
      </c>
      <c r="L60" s="23" t="s">
        <v>89</v>
      </c>
      <c r="M60" s="23" t="s">
        <v>89</v>
      </c>
      <c r="N60" s="206"/>
      <c r="O60" s="22">
        <v>9999</v>
      </c>
      <c r="P60" s="23" t="s">
        <v>89</v>
      </c>
      <c r="Q60" s="23" t="s">
        <v>89</v>
      </c>
      <c r="R60" s="206"/>
      <c r="S60" s="22">
        <v>9999</v>
      </c>
      <c r="T60" s="23" t="s">
        <v>89</v>
      </c>
      <c r="U60" s="23" t="s">
        <v>89</v>
      </c>
      <c r="V60" s="206"/>
      <c r="W60" s="22">
        <v>9999</v>
      </c>
      <c r="X60" s="23" t="s">
        <v>89</v>
      </c>
      <c r="Y60" s="23" t="s">
        <v>89</v>
      </c>
      <c r="Z60" s="206"/>
      <c r="AA60" s="22">
        <v>9999</v>
      </c>
      <c r="AB60" s="23" t="s">
        <v>89</v>
      </c>
      <c r="AC60" s="23" t="s">
        <v>89</v>
      </c>
      <c r="AD60" s="206"/>
      <c r="AE60" s="22">
        <v>9999</v>
      </c>
      <c r="AF60" s="23" t="s">
        <v>89</v>
      </c>
      <c r="AG60" s="23" t="s">
        <v>89</v>
      </c>
      <c r="AH60" s="206"/>
      <c r="AI60" s="22">
        <v>9999</v>
      </c>
      <c r="AJ60" s="23" t="s">
        <v>89</v>
      </c>
      <c r="AK60" s="23" t="s">
        <v>89</v>
      </c>
      <c r="AL60" s="206"/>
      <c r="AM60" s="22">
        <v>9999</v>
      </c>
      <c r="AN60" s="23" t="s">
        <v>89</v>
      </c>
      <c r="AO60" s="23" t="s">
        <v>89</v>
      </c>
      <c r="AP60" s="206"/>
      <c r="AQ60" s="22">
        <v>9999</v>
      </c>
      <c r="AR60" s="23" t="s">
        <v>89</v>
      </c>
      <c r="AS60" s="23" t="s">
        <v>89</v>
      </c>
      <c r="AT60" s="206"/>
      <c r="AU60" s="22">
        <v>9999</v>
      </c>
      <c r="AV60" s="23" t="s">
        <v>89</v>
      </c>
      <c r="AW60" s="23" t="s">
        <v>89</v>
      </c>
      <c r="AX60" s="206"/>
      <c r="AY60" s="206"/>
    </row>
    <row r="61" spans="1:51" s="116" customFormat="1" ht="16.5" thickTop="1" thickBot="1" x14ac:dyDescent="0.3">
      <c r="A61" s="209"/>
      <c r="B61" s="20"/>
      <c r="C61" s="22">
        <v>9999</v>
      </c>
      <c r="D61" s="23" t="s">
        <v>89</v>
      </c>
      <c r="E61" s="23" t="s">
        <v>89</v>
      </c>
      <c r="F61" s="21"/>
      <c r="G61" s="22">
        <v>9999</v>
      </c>
      <c r="H61" s="223" t="s">
        <v>89</v>
      </c>
      <c r="I61" s="23" t="s">
        <v>89</v>
      </c>
      <c r="J61" s="21"/>
      <c r="K61" s="22">
        <v>9999</v>
      </c>
      <c r="L61" s="23" t="s">
        <v>89</v>
      </c>
      <c r="M61" s="23" t="s">
        <v>89</v>
      </c>
      <c r="N61" s="206"/>
      <c r="O61" s="22">
        <v>9999</v>
      </c>
      <c r="P61" s="23" t="s">
        <v>89</v>
      </c>
      <c r="Q61" s="23" t="s">
        <v>89</v>
      </c>
      <c r="R61" s="206"/>
      <c r="S61" s="22">
        <v>9999</v>
      </c>
      <c r="T61" s="23" t="s">
        <v>89</v>
      </c>
      <c r="U61" s="23" t="s">
        <v>89</v>
      </c>
      <c r="V61" s="206"/>
      <c r="W61" s="22">
        <v>9999</v>
      </c>
      <c r="X61" s="23" t="s">
        <v>89</v>
      </c>
      <c r="Y61" s="23" t="s">
        <v>89</v>
      </c>
      <c r="Z61" s="206"/>
      <c r="AA61" s="22">
        <v>9999</v>
      </c>
      <c r="AB61" s="23" t="s">
        <v>89</v>
      </c>
      <c r="AC61" s="23" t="s">
        <v>89</v>
      </c>
      <c r="AD61" s="206"/>
      <c r="AE61" s="22">
        <v>9999</v>
      </c>
      <c r="AF61" s="23" t="s">
        <v>89</v>
      </c>
      <c r="AG61" s="23" t="s">
        <v>89</v>
      </c>
      <c r="AH61" s="206"/>
      <c r="AI61" s="22">
        <v>9999</v>
      </c>
      <c r="AJ61" s="23" t="s">
        <v>89</v>
      </c>
      <c r="AK61" s="23" t="s">
        <v>89</v>
      </c>
      <c r="AL61" s="206"/>
      <c r="AM61" s="22">
        <v>9999</v>
      </c>
      <c r="AN61" s="23" t="s">
        <v>89</v>
      </c>
      <c r="AO61" s="23" t="s">
        <v>89</v>
      </c>
      <c r="AP61" s="206"/>
      <c r="AQ61" s="22">
        <v>9999</v>
      </c>
      <c r="AR61" s="23" t="s">
        <v>89</v>
      </c>
      <c r="AS61" s="23" t="s">
        <v>89</v>
      </c>
      <c r="AT61" s="206"/>
      <c r="AU61" s="22">
        <v>9999</v>
      </c>
      <c r="AV61" s="23" t="s">
        <v>89</v>
      </c>
      <c r="AW61" s="23" t="s">
        <v>89</v>
      </c>
      <c r="AX61" s="206"/>
      <c r="AY61" s="206"/>
    </row>
    <row r="62" spans="1:51" s="116" customFormat="1" ht="16.5" thickTop="1" thickBot="1" x14ac:dyDescent="0.3">
      <c r="A62" s="209"/>
      <c r="B62" s="20"/>
      <c r="C62" s="22">
        <v>9999</v>
      </c>
      <c r="D62" s="23" t="s">
        <v>89</v>
      </c>
      <c r="E62" s="23" t="s">
        <v>89</v>
      </c>
      <c r="F62" s="21"/>
      <c r="G62" s="22">
        <v>9999</v>
      </c>
      <c r="H62" s="223" t="s">
        <v>89</v>
      </c>
      <c r="I62" s="23" t="s">
        <v>89</v>
      </c>
      <c r="J62" s="21"/>
      <c r="K62" s="22">
        <v>9999</v>
      </c>
      <c r="L62" s="23" t="s">
        <v>89</v>
      </c>
      <c r="M62" s="23" t="s">
        <v>89</v>
      </c>
      <c r="N62" s="206"/>
      <c r="O62" s="22">
        <v>9999</v>
      </c>
      <c r="P62" s="23" t="s">
        <v>89</v>
      </c>
      <c r="Q62" s="23" t="s">
        <v>89</v>
      </c>
      <c r="R62" s="206"/>
      <c r="S62" s="22">
        <v>9999</v>
      </c>
      <c r="T62" s="23" t="s">
        <v>89</v>
      </c>
      <c r="U62" s="23" t="s">
        <v>89</v>
      </c>
      <c r="V62" s="206"/>
      <c r="W62" s="22">
        <v>9999</v>
      </c>
      <c r="X62" s="23" t="s">
        <v>89</v>
      </c>
      <c r="Y62" s="23" t="s">
        <v>89</v>
      </c>
      <c r="Z62" s="206"/>
      <c r="AA62" s="22">
        <v>9999</v>
      </c>
      <c r="AB62" s="23" t="s">
        <v>89</v>
      </c>
      <c r="AC62" s="23" t="s">
        <v>89</v>
      </c>
      <c r="AD62" s="206"/>
      <c r="AE62" s="22">
        <v>9999</v>
      </c>
      <c r="AF62" s="23" t="s">
        <v>89</v>
      </c>
      <c r="AG62" s="23" t="s">
        <v>89</v>
      </c>
      <c r="AH62" s="206"/>
      <c r="AI62" s="22">
        <v>9999</v>
      </c>
      <c r="AJ62" s="23" t="s">
        <v>89</v>
      </c>
      <c r="AK62" s="23" t="s">
        <v>89</v>
      </c>
      <c r="AL62" s="206"/>
      <c r="AM62" s="22">
        <v>9999</v>
      </c>
      <c r="AN62" s="23" t="s">
        <v>89</v>
      </c>
      <c r="AO62" s="23" t="s">
        <v>89</v>
      </c>
      <c r="AP62" s="206"/>
      <c r="AQ62" s="22">
        <v>9999</v>
      </c>
      <c r="AR62" s="23" t="s">
        <v>89</v>
      </c>
      <c r="AS62" s="23" t="s">
        <v>89</v>
      </c>
      <c r="AT62" s="206"/>
      <c r="AU62" s="22">
        <v>9999</v>
      </c>
      <c r="AV62" s="23" t="s">
        <v>89</v>
      </c>
      <c r="AW62" s="23" t="s">
        <v>89</v>
      </c>
      <c r="AX62" s="206"/>
      <c r="AY62" s="206"/>
    </row>
    <row r="63" spans="1:51" s="116" customFormat="1" ht="16.5" thickTop="1" thickBot="1" x14ac:dyDescent="0.3">
      <c r="A63" s="209"/>
      <c r="B63" s="20"/>
      <c r="C63" s="22">
        <v>9999</v>
      </c>
      <c r="D63" s="23" t="s">
        <v>89</v>
      </c>
      <c r="E63" s="23" t="s">
        <v>89</v>
      </c>
      <c r="F63" s="21"/>
      <c r="G63" s="22">
        <v>9999</v>
      </c>
      <c r="H63" s="223" t="s">
        <v>89</v>
      </c>
      <c r="I63" s="23" t="s">
        <v>89</v>
      </c>
      <c r="J63" s="21"/>
      <c r="K63" s="22">
        <v>9999</v>
      </c>
      <c r="L63" s="23" t="s">
        <v>89</v>
      </c>
      <c r="M63" s="23" t="s">
        <v>89</v>
      </c>
      <c r="N63" s="206"/>
      <c r="O63" s="22">
        <v>9999</v>
      </c>
      <c r="P63" s="23" t="s">
        <v>89</v>
      </c>
      <c r="Q63" s="23" t="s">
        <v>89</v>
      </c>
      <c r="R63" s="206"/>
      <c r="S63" s="22">
        <v>9999</v>
      </c>
      <c r="T63" s="23" t="s">
        <v>89</v>
      </c>
      <c r="U63" s="23" t="s">
        <v>89</v>
      </c>
      <c r="V63" s="206"/>
      <c r="W63" s="22">
        <v>9999</v>
      </c>
      <c r="X63" s="23" t="s">
        <v>89</v>
      </c>
      <c r="Y63" s="23" t="s">
        <v>89</v>
      </c>
      <c r="Z63" s="206"/>
      <c r="AA63" s="22">
        <v>9999</v>
      </c>
      <c r="AB63" s="23" t="s">
        <v>89</v>
      </c>
      <c r="AC63" s="23" t="s">
        <v>89</v>
      </c>
      <c r="AD63" s="206"/>
      <c r="AE63" s="22">
        <v>9999</v>
      </c>
      <c r="AF63" s="23" t="s">
        <v>89</v>
      </c>
      <c r="AG63" s="23" t="s">
        <v>89</v>
      </c>
      <c r="AH63" s="206"/>
      <c r="AI63" s="22">
        <v>9999</v>
      </c>
      <c r="AJ63" s="23" t="s">
        <v>89</v>
      </c>
      <c r="AK63" s="23" t="s">
        <v>89</v>
      </c>
      <c r="AL63" s="206"/>
      <c r="AM63" s="22">
        <v>9999</v>
      </c>
      <c r="AN63" s="23" t="s">
        <v>89</v>
      </c>
      <c r="AO63" s="23" t="s">
        <v>89</v>
      </c>
      <c r="AP63" s="206"/>
      <c r="AQ63" s="22">
        <v>9999</v>
      </c>
      <c r="AR63" s="23" t="s">
        <v>89</v>
      </c>
      <c r="AS63" s="23" t="s">
        <v>89</v>
      </c>
      <c r="AT63" s="206"/>
      <c r="AU63" s="22">
        <v>9999</v>
      </c>
      <c r="AV63" s="23" t="s">
        <v>89</v>
      </c>
      <c r="AW63" s="23" t="s">
        <v>89</v>
      </c>
      <c r="AX63" s="206"/>
      <c r="AY63" s="206"/>
    </row>
    <row r="64" spans="1:51" s="116" customFormat="1" ht="16.5" thickTop="1" thickBot="1" x14ac:dyDescent="0.3">
      <c r="A64" s="209"/>
      <c r="B64" s="20"/>
      <c r="C64" s="22">
        <v>9999</v>
      </c>
      <c r="D64" s="23" t="s">
        <v>89</v>
      </c>
      <c r="E64" s="23" t="s">
        <v>89</v>
      </c>
      <c r="F64" s="21"/>
      <c r="G64" s="22">
        <v>9999</v>
      </c>
      <c r="H64" s="223" t="s">
        <v>89</v>
      </c>
      <c r="I64" s="23" t="s">
        <v>89</v>
      </c>
      <c r="J64" s="21"/>
      <c r="K64" s="22">
        <v>9999</v>
      </c>
      <c r="L64" s="23" t="s">
        <v>89</v>
      </c>
      <c r="M64" s="23" t="s">
        <v>89</v>
      </c>
      <c r="N64" s="206"/>
      <c r="O64" s="22">
        <v>9999</v>
      </c>
      <c r="P64" s="23" t="s">
        <v>89</v>
      </c>
      <c r="Q64" s="23" t="s">
        <v>89</v>
      </c>
      <c r="R64" s="206"/>
      <c r="S64" s="22">
        <v>9999</v>
      </c>
      <c r="T64" s="23" t="s">
        <v>89</v>
      </c>
      <c r="U64" s="23" t="s">
        <v>89</v>
      </c>
      <c r="V64" s="206"/>
      <c r="W64" s="22">
        <v>9999</v>
      </c>
      <c r="X64" s="23" t="s">
        <v>89</v>
      </c>
      <c r="Y64" s="23" t="s">
        <v>89</v>
      </c>
      <c r="Z64" s="206"/>
      <c r="AA64" s="22">
        <v>9999</v>
      </c>
      <c r="AB64" s="23" t="s">
        <v>89</v>
      </c>
      <c r="AC64" s="23" t="s">
        <v>89</v>
      </c>
      <c r="AD64" s="206"/>
      <c r="AE64" s="22">
        <v>9999</v>
      </c>
      <c r="AF64" s="23" t="s">
        <v>89</v>
      </c>
      <c r="AG64" s="23" t="s">
        <v>89</v>
      </c>
      <c r="AH64" s="206"/>
      <c r="AI64" s="22">
        <v>9999</v>
      </c>
      <c r="AJ64" s="23" t="s">
        <v>89</v>
      </c>
      <c r="AK64" s="23" t="s">
        <v>89</v>
      </c>
      <c r="AL64" s="206"/>
      <c r="AM64" s="22">
        <v>9999</v>
      </c>
      <c r="AN64" s="23" t="s">
        <v>89</v>
      </c>
      <c r="AO64" s="23" t="s">
        <v>89</v>
      </c>
      <c r="AP64" s="206"/>
      <c r="AQ64" s="22">
        <v>9999</v>
      </c>
      <c r="AR64" s="23" t="s">
        <v>89</v>
      </c>
      <c r="AS64" s="23" t="s">
        <v>89</v>
      </c>
      <c r="AT64" s="206"/>
      <c r="AU64" s="22">
        <v>9999</v>
      </c>
      <c r="AV64" s="23" t="s">
        <v>89</v>
      </c>
      <c r="AW64" s="23" t="s">
        <v>89</v>
      </c>
      <c r="AX64" s="206"/>
      <c r="AY64" s="206"/>
    </row>
    <row r="65" spans="1:51" s="116" customFormat="1" ht="16.5" thickTop="1" thickBot="1" x14ac:dyDescent="0.3">
      <c r="A65" s="209"/>
      <c r="B65" s="20"/>
      <c r="C65" s="22">
        <v>9999</v>
      </c>
      <c r="D65" s="23" t="s">
        <v>89</v>
      </c>
      <c r="E65" s="23" t="s">
        <v>89</v>
      </c>
      <c r="F65" s="21"/>
      <c r="G65" s="22">
        <v>9999</v>
      </c>
      <c r="H65" s="223" t="s">
        <v>89</v>
      </c>
      <c r="I65" s="23" t="s">
        <v>89</v>
      </c>
      <c r="J65" s="21"/>
      <c r="K65" s="22">
        <v>9999</v>
      </c>
      <c r="L65" s="23" t="s">
        <v>89</v>
      </c>
      <c r="M65" s="23" t="s">
        <v>89</v>
      </c>
      <c r="N65" s="206"/>
      <c r="O65" s="22">
        <v>9999</v>
      </c>
      <c r="P65" s="23" t="s">
        <v>89</v>
      </c>
      <c r="Q65" s="23" t="s">
        <v>89</v>
      </c>
      <c r="R65" s="206"/>
      <c r="S65" s="22">
        <v>9999</v>
      </c>
      <c r="T65" s="23" t="s">
        <v>89</v>
      </c>
      <c r="U65" s="23" t="s">
        <v>89</v>
      </c>
      <c r="V65" s="206"/>
      <c r="W65" s="22">
        <v>9999</v>
      </c>
      <c r="X65" s="23" t="s">
        <v>89</v>
      </c>
      <c r="Y65" s="23" t="s">
        <v>89</v>
      </c>
      <c r="Z65" s="206"/>
      <c r="AA65" s="22">
        <v>9999</v>
      </c>
      <c r="AB65" s="23" t="s">
        <v>89</v>
      </c>
      <c r="AC65" s="23" t="s">
        <v>89</v>
      </c>
      <c r="AD65" s="206"/>
      <c r="AE65" s="22">
        <v>9999</v>
      </c>
      <c r="AF65" s="23" t="s">
        <v>89</v>
      </c>
      <c r="AG65" s="23" t="s">
        <v>89</v>
      </c>
      <c r="AH65" s="206"/>
      <c r="AI65" s="22">
        <v>9999</v>
      </c>
      <c r="AJ65" s="23" t="s">
        <v>89</v>
      </c>
      <c r="AK65" s="23" t="s">
        <v>89</v>
      </c>
      <c r="AL65" s="206"/>
      <c r="AM65" s="22">
        <v>9999</v>
      </c>
      <c r="AN65" s="23" t="s">
        <v>89</v>
      </c>
      <c r="AO65" s="23" t="s">
        <v>89</v>
      </c>
      <c r="AP65" s="206"/>
      <c r="AQ65" s="22">
        <v>9999</v>
      </c>
      <c r="AR65" s="23" t="s">
        <v>89</v>
      </c>
      <c r="AS65" s="23" t="s">
        <v>89</v>
      </c>
      <c r="AT65" s="206"/>
      <c r="AU65" s="22">
        <v>9999</v>
      </c>
      <c r="AV65" s="23" t="s">
        <v>89</v>
      </c>
      <c r="AW65" s="23" t="s">
        <v>89</v>
      </c>
      <c r="AX65" s="206"/>
      <c r="AY65" s="206"/>
    </row>
    <row r="66" spans="1:51" s="116" customFormat="1" ht="16.5" thickTop="1" thickBot="1" x14ac:dyDescent="0.3">
      <c r="A66" s="209"/>
      <c r="B66" s="20"/>
      <c r="C66" s="22">
        <v>9999</v>
      </c>
      <c r="D66" s="23" t="s">
        <v>89</v>
      </c>
      <c r="E66" s="23" t="s">
        <v>89</v>
      </c>
      <c r="F66" s="21"/>
      <c r="G66" s="22">
        <v>9999</v>
      </c>
      <c r="H66" s="223" t="s">
        <v>89</v>
      </c>
      <c r="I66" s="23" t="s">
        <v>89</v>
      </c>
      <c r="J66" s="21"/>
      <c r="K66" s="22">
        <v>9999</v>
      </c>
      <c r="L66" s="23" t="s">
        <v>89</v>
      </c>
      <c r="M66" s="23" t="s">
        <v>89</v>
      </c>
      <c r="N66" s="206"/>
      <c r="O66" s="22">
        <v>9999</v>
      </c>
      <c r="P66" s="23" t="s">
        <v>89</v>
      </c>
      <c r="Q66" s="23" t="s">
        <v>89</v>
      </c>
      <c r="R66" s="206"/>
      <c r="S66" s="22">
        <v>9999</v>
      </c>
      <c r="T66" s="23" t="s">
        <v>89</v>
      </c>
      <c r="U66" s="23" t="s">
        <v>89</v>
      </c>
      <c r="V66" s="206"/>
      <c r="W66" s="22">
        <v>9999</v>
      </c>
      <c r="X66" s="23" t="s">
        <v>89</v>
      </c>
      <c r="Y66" s="23" t="s">
        <v>89</v>
      </c>
      <c r="Z66" s="206"/>
      <c r="AA66" s="22">
        <v>9999</v>
      </c>
      <c r="AB66" s="23" t="s">
        <v>89</v>
      </c>
      <c r="AC66" s="23" t="s">
        <v>89</v>
      </c>
      <c r="AD66" s="206"/>
      <c r="AE66" s="22">
        <v>9999</v>
      </c>
      <c r="AF66" s="23" t="s">
        <v>89</v>
      </c>
      <c r="AG66" s="23" t="s">
        <v>89</v>
      </c>
      <c r="AH66" s="206"/>
      <c r="AI66" s="22">
        <v>9999</v>
      </c>
      <c r="AJ66" s="23" t="s">
        <v>89</v>
      </c>
      <c r="AK66" s="23" t="s">
        <v>89</v>
      </c>
      <c r="AL66" s="206"/>
      <c r="AM66" s="22">
        <v>9999</v>
      </c>
      <c r="AN66" s="23" t="s">
        <v>89</v>
      </c>
      <c r="AO66" s="23" t="s">
        <v>89</v>
      </c>
      <c r="AP66" s="206"/>
      <c r="AQ66" s="22">
        <v>9999</v>
      </c>
      <c r="AR66" s="23" t="s">
        <v>89</v>
      </c>
      <c r="AS66" s="23" t="s">
        <v>89</v>
      </c>
      <c r="AT66" s="206"/>
      <c r="AU66" s="22">
        <v>9999</v>
      </c>
      <c r="AV66" s="23" t="s">
        <v>89</v>
      </c>
      <c r="AW66" s="23" t="s">
        <v>89</v>
      </c>
      <c r="AX66" s="206"/>
      <c r="AY66" s="206"/>
    </row>
    <row r="67" spans="1:51" s="116" customFormat="1" ht="16.5" thickTop="1" thickBot="1" x14ac:dyDescent="0.3">
      <c r="A67" s="209"/>
      <c r="B67" s="20"/>
      <c r="C67" s="22">
        <v>9999</v>
      </c>
      <c r="D67" s="23" t="s">
        <v>89</v>
      </c>
      <c r="E67" s="23" t="s">
        <v>89</v>
      </c>
      <c r="F67" s="21"/>
      <c r="G67" s="22">
        <v>9999</v>
      </c>
      <c r="H67" s="223" t="s">
        <v>89</v>
      </c>
      <c r="I67" s="23" t="s">
        <v>89</v>
      </c>
      <c r="J67" s="21"/>
      <c r="K67" s="22">
        <v>9999</v>
      </c>
      <c r="L67" s="23" t="s">
        <v>89</v>
      </c>
      <c r="M67" s="23" t="s">
        <v>89</v>
      </c>
      <c r="N67" s="206"/>
      <c r="O67" s="22">
        <v>9999</v>
      </c>
      <c r="P67" s="23" t="s">
        <v>89</v>
      </c>
      <c r="Q67" s="23" t="s">
        <v>89</v>
      </c>
      <c r="R67" s="206"/>
      <c r="S67" s="22">
        <v>9999</v>
      </c>
      <c r="T67" s="23" t="s">
        <v>89</v>
      </c>
      <c r="U67" s="23" t="s">
        <v>89</v>
      </c>
      <c r="V67" s="206"/>
      <c r="W67" s="22">
        <v>9999</v>
      </c>
      <c r="X67" s="23" t="s">
        <v>89</v>
      </c>
      <c r="Y67" s="23" t="s">
        <v>89</v>
      </c>
      <c r="Z67" s="206"/>
      <c r="AA67" s="22">
        <v>9999</v>
      </c>
      <c r="AB67" s="23" t="s">
        <v>89</v>
      </c>
      <c r="AC67" s="23" t="s">
        <v>89</v>
      </c>
      <c r="AD67" s="206"/>
      <c r="AE67" s="22">
        <v>9999</v>
      </c>
      <c r="AF67" s="23" t="s">
        <v>89</v>
      </c>
      <c r="AG67" s="23" t="s">
        <v>89</v>
      </c>
      <c r="AH67" s="206"/>
      <c r="AI67" s="22">
        <v>9999</v>
      </c>
      <c r="AJ67" s="23" t="s">
        <v>89</v>
      </c>
      <c r="AK67" s="23" t="s">
        <v>89</v>
      </c>
      <c r="AL67" s="206"/>
      <c r="AM67" s="22">
        <v>9999</v>
      </c>
      <c r="AN67" s="23" t="s">
        <v>89</v>
      </c>
      <c r="AO67" s="23" t="s">
        <v>89</v>
      </c>
      <c r="AP67" s="206"/>
      <c r="AQ67" s="22">
        <v>9999</v>
      </c>
      <c r="AR67" s="23" t="s">
        <v>89</v>
      </c>
      <c r="AS67" s="23" t="s">
        <v>89</v>
      </c>
      <c r="AT67" s="206"/>
      <c r="AU67" s="22">
        <v>9999</v>
      </c>
      <c r="AV67" s="23" t="s">
        <v>89</v>
      </c>
      <c r="AW67" s="23" t="s">
        <v>89</v>
      </c>
      <c r="AX67" s="206"/>
      <c r="AY67" s="206"/>
    </row>
    <row r="68" spans="1:51" s="116" customFormat="1" ht="16.5" thickTop="1" thickBot="1" x14ac:dyDescent="0.3">
      <c r="A68" s="209"/>
      <c r="B68" s="20"/>
      <c r="C68" s="22">
        <v>9999</v>
      </c>
      <c r="D68" s="23" t="s">
        <v>89</v>
      </c>
      <c r="E68" s="23" t="s">
        <v>89</v>
      </c>
      <c r="F68" s="21"/>
      <c r="G68" s="22">
        <v>9999</v>
      </c>
      <c r="H68" s="223" t="s">
        <v>89</v>
      </c>
      <c r="I68" s="23" t="s">
        <v>89</v>
      </c>
      <c r="J68" s="21"/>
      <c r="K68" s="22">
        <v>9999</v>
      </c>
      <c r="L68" s="23" t="s">
        <v>89</v>
      </c>
      <c r="M68" s="23" t="s">
        <v>89</v>
      </c>
      <c r="N68" s="206"/>
      <c r="O68" s="22">
        <v>9999</v>
      </c>
      <c r="P68" s="23" t="s">
        <v>89</v>
      </c>
      <c r="Q68" s="23" t="s">
        <v>89</v>
      </c>
      <c r="R68" s="206"/>
      <c r="S68" s="22">
        <v>9999</v>
      </c>
      <c r="T68" s="23" t="s">
        <v>89</v>
      </c>
      <c r="U68" s="23" t="s">
        <v>89</v>
      </c>
      <c r="V68" s="206"/>
      <c r="W68" s="22">
        <v>9999</v>
      </c>
      <c r="X68" s="23" t="s">
        <v>89</v>
      </c>
      <c r="Y68" s="23" t="s">
        <v>89</v>
      </c>
      <c r="Z68" s="206"/>
      <c r="AA68" s="22">
        <v>9999</v>
      </c>
      <c r="AB68" s="23" t="s">
        <v>89</v>
      </c>
      <c r="AC68" s="23" t="s">
        <v>89</v>
      </c>
      <c r="AD68" s="206"/>
      <c r="AE68" s="22">
        <v>9999</v>
      </c>
      <c r="AF68" s="23" t="s">
        <v>89</v>
      </c>
      <c r="AG68" s="23" t="s">
        <v>89</v>
      </c>
      <c r="AH68" s="206"/>
      <c r="AI68" s="22">
        <v>9999</v>
      </c>
      <c r="AJ68" s="23" t="s">
        <v>89</v>
      </c>
      <c r="AK68" s="23" t="s">
        <v>89</v>
      </c>
      <c r="AL68" s="206"/>
      <c r="AM68" s="22">
        <v>9999</v>
      </c>
      <c r="AN68" s="23" t="s">
        <v>89</v>
      </c>
      <c r="AO68" s="23" t="s">
        <v>89</v>
      </c>
      <c r="AP68" s="206"/>
      <c r="AQ68" s="22">
        <v>9999</v>
      </c>
      <c r="AR68" s="23" t="s">
        <v>89</v>
      </c>
      <c r="AS68" s="23" t="s">
        <v>89</v>
      </c>
      <c r="AT68" s="206"/>
      <c r="AU68" s="22">
        <v>9999</v>
      </c>
      <c r="AV68" s="23" t="s">
        <v>89</v>
      </c>
      <c r="AW68" s="23" t="s">
        <v>89</v>
      </c>
      <c r="AX68" s="206"/>
      <c r="AY68" s="206"/>
    </row>
    <row r="69" spans="1:51" s="116" customFormat="1" ht="16.5" thickTop="1" thickBot="1" x14ac:dyDescent="0.3">
      <c r="A69" s="209"/>
      <c r="B69" s="20"/>
      <c r="C69" s="22">
        <v>9999</v>
      </c>
      <c r="D69" s="23" t="s">
        <v>89</v>
      </c>
      <c r="E69" s="23" t="s">
        <v>89</v>
      </c>
      <c r="F69" s="21"/>
      <c r="G69" s="22">
        <v>9999</v>
      </c>
      <c r="H69" s="223" t="s">
        <v>89</v>
      </c>
      <c r="I69" s="23" t="s">
        <v>89</v>
      </c>
      <c r="J69" s="21"/>
      <c r="K69" s="22">
        <v>9999</v>
      </c>
      <c r="L69" s="23" t="s">
        <v>89</v>
      </c>
      <c r="M69" s="23" t="s">
        <v>89</v>
      </c>
      <c r="N69" s="206"/>
      <c r="O69" s="22">
        <v>9999</v>
      </c>
      <c r="P69" s="23" t="s">
        <v>89</v>
      </c>
      <c r="Q69" s="23" t="s">
        <v>89</v>
      </c>
      <c r="R69" s="206"/>
      <c r="S69" s="22">
        <v>9999</v>
      </c>
      <c r="T69" s="23" t="s">
        <v>89</v>
      </c>
      <c r="U69" s="23" t="s">
        <v>89</v>
      </c>
      <c r="V69" s="206"/>
      <c r="W69" s="22">
        <v>9999</v>
      </c>
      <c r="X69" s="23" t="s">
        <v>89</v>
      </c>
      <c r="Y69" s="23" t="s">
        <v>89</v>
      </c>
      <c r="Z69" s="206"/>
      <c r="AA69" s="22">
        <v>9999</v>
      </c>
      <c r="AB69" s="23" t="s">
        <v>89</v>
      </c>
      <c r="AC69" s="23" t="s">
        <v>89</v>
      </c>
      <c r="AD69" s="206"/>
      <c r="AE69" s="22">
        <v>9999</v>
      </c>
      <c r="AF69" s="23" t="s">
        <v>89</v>
      </c>
      <c r="AG69" s="23" t="s">
        <v>89</v>
      </c>
      <c r="AH69" s="206"/>
      <c r="AI69" s="22">
        <v>9999</v>
      </c>
      <c r="AJ69" s="23" t="s">
        <v>89</v>
      </c>
      <c r="AK69" s="23" t="s">
        <v>89</v>
      </c>
      <c r="AL69" s="206"/>
      <c r="AM69" s="22">
        <v>9999</v>
      </c>
      <c r="AN69" s="23" t="s">
        <v>89</v>
      </c>
      <c r="AO69" s="23" t="s">
        <v>89</v>
      </c>
      <c r="AP69" s="206"/>
      <c r="AQ69" s="22">
        <v>9999</v>
      </c>
      <c r="AR69" s="23" t="s">
        <v>89</v>
      </c>
      <c r="AS69" s="23" t="s">
        <v>89</v>
      </c>
      <c r="AT69" s="206"/>
      <c r="AU69" s="22">
        <v>9999</v>
      </c>
      <c r="AV69" s="23" t="s">
        <v>89</v>
      </c>
      <c r="AW69" s="23" t="s">
        <v>89</v>
      </c>
      <c r="AX69" s="206"/>
      <c r="AY69" s="206"/>
    </row>
    <row r="70" spans="1:51" s="116" customFormat="1" ht="16.5" thickTop="1" thickBot="1" x14ac:dyDescent="0.3">
      <c r="A70" s="209"/>
      <c r="B70" s="20"/>
      <c r="C70" s="22">
        <v>9999</v>
      </c>
      <c r="D70" s="23" t="s">
        <v>89</v>
      </c>
      <c r="E70" s="23" t="s">
        <v>89</v>
      </c>
      <c r="F70" s="21"/>
      <c r="G70" s="22">
        <v>9999</v>
      </c>
      <c r="H70" s="223" t="s">
        <v>89</v>
      </c>
      <c r="I70" s="23" t="s">
        <v>89</v>
      </c>
      <c r="J70" s="21"/>
      <c r="K70" s="22">
        <v>9999</v>
      </c>
      <c r="L70" s="23" t="s">
        <v>89</v>
      </c>
      <c r="M70" s="23" t="s">
        <v>89</v>
      </c>
      <c r="N70" s="206"/>
      <c r="O70" s="22">
        <v>9999</v>
      </c>
      <c r="P70" s="23" t="s">
        <v>89</v>
      </c>
      <c r="Q70" s="23" t="s">
        <v>89</v>
      </c>
      <c r="R70" s="206"/>
      <c r="S70" s="22">
        <v>9999</v>
      </c>
      <c r="T70" s="23" t="s">
        <v>89</v>
      </c>
      <c r="U70" s="23" t="s">
        <v>89</v>
      </c>
      <c r="V70" s="206"/>
      <c r="W70" s="22">
        <v>9999</v>
      </c>
      <c r="X70" s="23" t="s">
        <v>89</v>
      </c>
      <c r="Y70" s="23" t="s">
        <v>89</v>
      </c>
      <c r="Z70" s="206"/>
      <c r="AA70" s="22">
        <v>9999</v>
      </c>
      <c r="AB70" s="23" t="s">
        <v>89</v>
      </c>
      <c r="AC70" s="23" t="s">
        <v>89</v>
      </c>
      <c r="AD70" s="206"/>
      <c r="AE70" s="22">
        <v>9999</v>
      </c>
      <c r="AF70" s="23" t="s">
        <v>89</v>
      </c>
      <c r="AG70" s="23" t="s">
        <v>89</v>
      </c>
      <c r="AH70" s="206"/>
      <c r="AI70" s="22">
        <v>9999</v>
      </c>
      <c r="AJ70" s="23" t="s">
        <v>89</v>
      </c>
      <c r="AK70" s="23" t="s">
        <v>89</v>
      </c>
      <c r="AL70" s="206"/>
      <c r="AM70" s="22">
        <v>9999</v>
      </c>
      <c r="AN70" s="23" t="s">
        <v>89</v>
      </c>
      <c r="AO70" s="23" t="s">
        <v>89</v>
      </c>
      <c r="AP70" s="206"/>
      <c r="AQ70" s="22">
        <v>9999</v>
      </c>
      <c r="AR70" s="23" t="s">
        <v>89</v>
      </c>
      <c r="AS70" s="23" t="s">
        <v>89</v>
      </c>
      <c r="AT70" s="206"/>
      <c r="AU70" s="22">
        <v>9999</v>
      </c>
      <c r="AV70" s="23" t="s">
        <v>89</v>
      </c>
      <c r="AW70" s="23" t="s">
        <v>89</v>
      </c>
      <c r="AX70" s="206"/>
      <c r="AY70" s="206"/>
    </row>
    <row r="71" spans="1:51" s="116" customFormat="1" ht="16.5" thickTop="1" thickBot="1" x14ac:dyDescent="0.3">
      <c r="A71" s="209"/>
      <c r="B71" s="20"/>
      <c r="C71" s="22">
        <v>9999</v>
      </c>
      <c r="D71" s="23" t="s">
        <v>89</v>
      </c>
      <c r="E71" s="23" t="s">
        <v>89</v>
      </c>
      <c r="F71" s="21"/>
      <c r="G71" s="22">
        <v>9999</v>
      </c>
      <c r="H71" s="223" t="s">
        <v>89</v>
      </c>
      <c r="I71" s="23" t="s">
        <v>89</v>
      </c>
      <c r="J71" s="21"/>
      <c r="K71" s="22">
        <v>9999</v>
      </c>
      <c r="L71" s="23" t="s">
        <v>89</v>
      </c>
      <c r="M71" s="23" t="s">
        <v>89</v>
      </c>
      <c r="N71" s="206"/>
      <c r="O71" s="22">
        <v>9999</v>
      </c>
      <c r="P71" s="23" t="s">
        <v>89</v>
      </c>
      <c r="Q71" s="23" t="s">
        <v>89</v>
      </c>
      <c r="R71" s="206"/>
      <c r="S71" s="22">
        <v>9999</v>
      </c>
      <c r="T71" s="23" t="s">
        <v>89</v>
      </c>
      <c r="U71" s="23" t="s">
        <v>89</v>
      </c>
      <c r="V71" s="206"/>
      <c r="W71" s="22">
        <v>9999</v>
      </c>
      <c r="X71" s="23" t="s">
        <v>89</v>
      </c>
      <c r="Y71" s="23" t="s">
        <v>89</v>
      </c>
      <c r="Z71" s="206"/>
      <c r="AA71" s="22">
        <v>9999</v>
      </c>
      <c r="AB71" s="23" t="s">
        <v>89</v>
      </c>
      <c r="AC71" s="23" t="s">
        <v>89</v>
      </c>
      <c r="AD71" s="206"/>
      <c r="AE71" s="22">
        <v>9999</v>
      </c>
      <c r="AF71" s="23" t="s">
        <v>89</v>
      </c>
      <c r="AG71" s="23" t="s">
        <v>89</v>
      </c>
      <c r="AH71" s="206"/>
      <c r="AI71" s="22">
        <v>9999</v>
      </c>
      <c r="AJ71" s="23" t="s">
        <v>89</v>
      </c>
      <c r="AK71" s="23" t="s">
        <v>89</v>
      </c>
      <c r="AL71" s="206"/>
      <c r="AM71" s="22">
        <v>9999</v>
      </c>
      <c r="AN71" s="23" t="s">
        <v>89</v>
      </c>
      <c r="AO71" s="23" t="s">
        <v>89</v>
      </c>
      <c r="AP71" s="206"/>
      <c r="AQ71" s="22">
        <v>9999</v>
      </c>
      <c r="AR71" s="23" t="s">
        <v>89</v>
      </c>
      <c r="AS71" s="23" t="s">
        <v>89</v>
      </c>
      <c r="AT71" s="206"/>
      <c r="AU71" s="22">
        <v>9999</v>
      </c>
      <c r="AV71" s="23" t="s">
        <v>89</v>
      </c>
      <c r="AW71" s="23" t="s">
        <v>89</v>
      </c>
      <c r="AX71" s="206"/>
      <c r="AY71" s="206"/>
    </row>
    <row r="72" spans="1:51" s="116" customFormat="1" ht="16.5" thickTop="1" thickBot="1" x14ac:dyDescent="0.3">
      <c r="A72" s="209"/>
      <c r="B72" s="20"/>
      <c r="C72" s="22">
        <v>9999</v>
      </c>
      <c r="D72" s="23" t="s">
        <v>89</v>
      </c>
      <c r="E72" s="23" t="s">
        <v>89</v>
      </c>
      <c r="F72" s="21"/>
      <c r="G72" s="22">
        <v>9999</v>
      </c>
      <c r="H72" s="223" t="s">
        <v>89</v>
      </c>
      <c r="I72" s="23" t="s">
        <v>89</v>
      </c>
      <c r="J72" s="21"/>
      <c r="K72" s="22">
        <v>9999</v>
      </c>
      <c r="L72" s="23" t="s">
        <v>89</v>
      </c>
      <c r="M72" s="23" t="s">
        <v>89</v>
      </c>
      <c r="N72" s="206"/>
      <c r="O72" s="22">
        <v>9999</v>
      </c>
      <c r="P72" s="23" t="s">
        <v>89</v>
      </c>
      <c r="Q72" s="23" t="s">
        <v>89</v>
      </c>
      <c r="R72" s="206"/>
      <c r="S72" s="22">
        <v>9999</v>
      </c>
      <c r="T72" s="23" t="s">
        <v>89</v>
      </c>
      <c r="U72" s="23" t="s">
        <v>89</v>
      </c>
      <c r="V72" s="206"/>
      <c r="W72" s="22">
        <v>9999</v>
      </c>
      <c r="X72" s="23" t="s">
        <v>89</v>
      </c>
      <c r="Y72" s="23" t="s">
        <v>89</v>
      </c>
      <c r="Z72" s="206"/>
      <c r="AA72" s="22">
        <v>9999</v>
      </c>
      <c r="AB72" s="23" t="s">
        <v>89</v>
      </c>
      <c r="AC72" s="23" t="s">
        <v>89</v>
      </c>
      <c r="AD72" s="206"/>
      <c r="AE72" s="22">
        <v>9999</v>
      </c>
      <c r="AF72" s="23" t="s">
        <v>89</v>
      </c>
      <c r="AG72" s="23" t="s">
        <v>89</v>
      </c>
      <c r="AH72" s="206"/>
      <c r="AI72" s="22">
        <v>9999</v>
      </c>
      <c r="AJ72" s="23" t="s">
        <v>89</v>
      </c>
      <c r="AK72" s="23" t="s">
        <v>89</v>
      </c>
      <c r="AL72" s="206"/>
      <c r="AM72" s="22">
        <v>9999</v>
      </c>
      <c r="AN72" s="23" t="s">
        <v>89</v>
      </c>
      <c r="AO72" s="23" t="s">
        <v>89</v>
      </c>
      <c r="AP72" s="206"/>
      <c r="AQ72" s="22">
        <v>9999</v>
      </c>
      <c r="AR72" s="23" t="s">
        <v>89</v>
      </c>
      <c r="AS72" s="23" t="s">
        <v>89</v>
      </c>
      <c r="AT72" s="206"/>
      <c r="AU72" s="22">
        <v>9999</v>
      </c>
      <c r="AV72" s="23" t="s">
        <v>89</v>
      </c>
      <c r="AW72" s="23" t="s">
        <v>89</v>
      </c>
      <c r="AX72" s="206"/>
      <c r="AY72" s="206"/>
    </row>
    <row r="73" spans="1:51" s="116" customFormat="1" ht="16.5" thickTop="1" thickBot="1" x14ac:dyDescent="0.3">
      <c r="A73" s="209"/>
      <c r="B73" s="20"/>
      <c r="C73" s="22">
        <v>9999</v>
      </c>
      <c r="D73" s="23" t="s">
        <v>89</v>
      </c>
      <c r="E73" s="23" t="s">
        <v>89</v>
      </c>
      <c r="F73" s="21"/>
      <c r="G73" s="22">
        <v>9999</v>
      </c>
      <c r="H73" s="223" t="s">
        <v>89</v>
      </c>
      <c r="I73" s="23" t="s">
        <v>89</v>
      </c>
      <c r="J73" s="21"/>
      <c r="K73" s="22">
        <v>9999</v>
      </c>
      <c r="L73" s="23" t="s">
        <v>89</v>
      </c>
      <c r="M73" s="23" t="s">
        <v>89</v>
      </c>
      <c r="N73" s="206"/>
      <c r="O73" s="22">
        <v>9999</v>
      </c>
      <c r="P73" s="23" t="s">
        <v>89</v>
      </c>
      <c r="Q73" s="23" t="s">
        <v>89</v>
      </c>
      <c r="R73" s="206"/>
      <c r="S73" s="22">
        <v>9999</v>
      </c>
      <c r="T73" s="23" t="s">
        <v>89</v>
      </c>
      <c r="U73" s="23" t="s">
        <v>89</v>
      </c>
      <c r="V73" s="206"/>
      <c r="W73" s="22">
        <v>9999</v>
      </c>
      <c r="X73" s="23" t="s">
        <v>89</v>
      </c>
      <c r="Y73" s="23" t="s">
        <v>89</v>
      </c>
      <c r="Z73" s="206"/>
      <c r="AA73" s="22">
        <v>9999</v>
      </c>
      <c r="AB73" s="23" t="s">
        <v>89</v>
      </c>
      <c r="AC73" s="23" t="s">
        <v>89</v>
      </c>
      <c r="AD73" s="206"/>
      <c r="AE73" s="22">
        <v>9999</v>
      </c>
      <c r="AF73" s="23" t="s">
        <v>89</v>
      </c>
      <c r="AG73" s="23" t="s">
        <v>89</v>
      </c>
      <c r="AH73" s="206"/>
      <c r="AI73" s="22">
        <v>9999</v>
      </c>
      <c r="AJ73" s="23" t="s">
        <v>89</v>
      </c>
      <c r="AK73" s="23" t="s">
        <v>89</v>
      </c>
      <c r="AL73" s="206"/>
      <c r="AM73" s="22">
        <v>9999</v>
      </c>
      <c r="AN73" s="23" t="s">
        <v>89</v>
      </c>
      <c r="AO73" s="23" t="s">
        <v>89</v>
      </c>
      <c r="AP73" s="206"/>
      <c r="AQ73" s="22">
        <v>9999</v>
      </c>
      <c r="AR73" s="23" t="s">
        <v>89</v>
      </c>
      <c r="AS73" s="23" t="s">
        <v>89</v>
      </c>
      <c r="AT73" s="206"/>
      <c r="AU73" s="22">
        <v>9999</v>
      </c>
      <c r="AV73" s="23" t="s">
        <v>89</v>
      </c>
      <c r="AW73" s="23" t="s">
        <v>89</v>
      </c>
      <c r="AX73" s="206"/>
      <c r="AY73" s="206"/>
    </row>
    <row r="74" spans="1:51" s="116" customFormat="1" ht="16.5" thickTop="1" thickBot="1" x14ac:dyDescent="0.3">
      <c r="A74" s="209"/>
      <c r="B74" s="20"/>
      <c r="C74" s="22">
        <v>9999</v>
      </c>
      <c r="D74" s="23" t="s">
        <v>89</v>
      </c>
      <c r="E74" s="23" t="s">
        <v>89</v>
      </c>
      <c r="F74" s="21"/>
      <c r="G74" s="22">
        <v>9999</v>
      </c>
      <c r="H74" s="223" t="s">
        <v>89</v>
      </c>
      <c r="I74" s="23" t="s">
        <v>89</v>
      </c>
      <c r="J74" s="21"/>
      <c r="K74" s="22">
        <v>9999</v>
      </c>
      <c r="L74" s="23" t="s">
        <v>89</v>
      </c>
      <c r="M74" s="23" t="s">
        <v>89</v>
      </c>
      <c r="N74" s="206"/>
      <c r="O74" s="22">
        <v>9999</v>
      </c>
      <c r="P74" s="23" t="s">
        <v>89</v>
      </c>
      <c r="Q74" s="23" t="s">
        <v>89</v>
      </c>
      <c r="R74" s="206"/>
      <c r="S74" s="22">
        <v>9999</v>
      </c>
      <c r="T74" s="23" t="s">
        <v>89</v>
      </c>
      <c r="U74" s="23" t="s">
        <v>89</v>
      </c>
      <c r="V74" s="206"/>
      <c r="W74" s="22">
        <v>9999</v>
      </c>
      <c r="X74" s="23" t="s">
        <v>89</v>
      </c>
      <c r="Y74" s="23" t="s">
        <v>89</v>
      </c>
      <c r="Z74" s="206"/>
      <c r="AA74" s="22">
        <v>9999</v>
      </c>
      <c r="AB74" s="23" t="s">
        <v>89</v>
      </c>
      <c r="AC74" s="23" t="s">
        <v>89</v>
      </c>
      <c r="AD74" s="206"/>
      <c r="AE74" s="22">
        <v>9999</v>
      </c>
      <c r="AF74" s="23" t="s">
        <v>89</v>
      </c>
      <c r="AG74" s="23" t="s">
        <v>89</v>
      </c>
      <c r="AH74" s="206"/>
      <c r="AI74" s="22">
        <v>9999</v>
      </c>
      <c r="AJ74" s="23" t="s">
        <v>89</v>
      </c>
      <c r="AK74" s="23" t="s">
        <v>89</v>
      </c>
      <c r="AL74" s="206"/>
      <c r="AM74" s="22">
        <v>9999</v>
      </c>
      <c r="AN74" s="23" t="s">
        <v>89</v>
      </c>
      <c r="AO74" s="23" t="s">
        <v>89</v>
      </c>
      <c r="AP74" s="206"/>
      <c r="AQ74" s="22">
        <v>9999</v>
      </c>
      <c r="AR74" s="23" t="s">
        <v>89</v>
      </c>
      <c r="AS74" s="23" t="s">
        <v>89</v>
      </c>
      <c r="AT74" s="206"/>
      <c r="AU74" s="22">
        <v>9999</v>
      </c>
      <c r="AV74" s="23" t="s">
        <v>89</v>
      </c>
      <c r="AW74" s="23" t="s">
        <v>89</v>
      </c>
      <c r="AX74" s="206"/>
      <c r="AY74" s="206"/>
    </row>
    <row r="75" spans="1:51" s="116" customFormat="1" ht="16.5" thickTop="1" thickBot="1" x14ac:dyDescent="0.3">
      <c r="A75" s="209"/>
      <c r="B75" s="20"/>
      <c r="C75" s="22">
        <v>9999</v>
      </c>
      <c r="D75" s="23" t="s">
        <v>89</v>
      </c>
      <c r="E75" s="23" t="s">
        <v>89</v>
      </c>
      <c r="F75" s="21"/>
      <c r="G75" s="22">
        <v>9999</v>
      </c>
      <c r="H75" s="223" t="s">
        <v>89</v>
      </c>
      <c r="I75" s="23" t="s">
        <v>89</v>
      </c>
      <c r="J75" s="21"/>
      <c r="K75" s="22">
        <v>9999</v>
      </c>
      <c r="L75" s="23" t="s">
        <v>89</v>
      </c>
      <c r="M75" s="23" t="s">
        <v>89</v>
      </c>
      <c r="N75" s="206"/>
      <c r="O75" s="22">
        <v>9999</v>
      </c>
      <c r="P75" s="23" t="s">
        <v>89</v>
      </c>
      <c r="Q75" s="23" t="s">
        <v>89</v>
      </c>
      <c r="R75" s="206"/>
      <c r="S75" s="22">
        <v>9999</v>
      </c>
      <c r="T75" s="23" t="s">
        <v>89</v>
      </c>
      <c r="U75" s="23" t="s">
        <v>89</v>
      </c>
      <c r="V75" s="206"/>
      <c r="W75" s="22">
        <v>9999</v>
      </c>
      <c r="X75" s="23" t="s">
        <v>89</v>
      </c>
      <c r="Y75" s="23" t="s">
        <v>89</v>
      </c>
      <c r="Z75" s="206"/>
      <c r="AA75" s="22">
        <v>9999</v>
      </c>
      <c r="AB75" s="23" t="s">
        <v>89</v>
      </c>
      <c r="AC75" s="23" t="s">
        <v>89</v>
      </c>
      <c r="AD75" s="206"/>
      <c r="AE75" s="22">
        <v>9999</v>
      </c>
      <c r="AF75" s="23" t="s">
        <v>89</v>
      </c>
      <c r="AG75" s="23" t="s">
        <v>89</v>
      </c>
      <c r="AH75" s="206"/>
      <c r="AI75" s="22">
        <v>9999</v>
      </c>
      <c r="AJ75" s="23" t="s">
        <v>89</v>
      </c>
      <c r="AK75" s="23" t="s">
        <v>89</v>
      </c>
      <c r="AL75" s="206"/>
      <c r="AM75" s="22">
        <v>9999</v>
      </c>
      <c r="AN75" s="23" t="s">
        <v>89</v>
      </c>
      <c r="AO75" s="23" t="s">
        <v>89</v>
      </c>
      <c r="AP75" s="206"/>
      <c r="AQ75" s="22">
        <v>9999</v>
      </c>
      <c r="AR75" s="23" t="s">
        <v>89</v>
      </c>
      <c r="AS75" s="23" t="s">
        <v>89</v>
      </c>
      <c r="AT75" s="206"/>
      <c r="AU75" s="22">
        <v>9999</v>
      </c>
      <c r="AV75" s="23" t="s">
        <v>89</v>
      </c>
      <c r="AW75" s="23" t="s">
        <v>89</v>
      </c>
      <c r="AX75" s="206"/>
      <c r="AY75" s="206"/>
    </row>
    <row r="76" spans="1:51" s="116" customFormat="1" ht="16.5" thickTop="1" thickBot="1" x14ac:dyDescent="0.3">
      <c r="A76" s="209"/>
      <c r="B76" s="20"/>
      <c r="C76" s="22">
        <v>9999</v>
      </c>
      <c r="D76" s="23" t="s">
        <v>89</v>
      </c>
      <c r="E76" s="23" t="s">
        <v>89</v>
      </c>
      <c r="F76" s="21"/>
      <c r="G76" s="22">
        <v>9999</v>
      </c>
      <c r="H76" s="223" t="s">
        <v>89</v>
      </c>
      <c r="I76" s="23" t="s">
        <v>89</v>
      </c>
      <c r="J76" s="21"/>
      <c r="K76" s="22">
        <v>9999</v>
      </c>
      <c r="L76" s="23" t="s">
        <v>89</v>
      </c>
      <c r="M76" s="23" t="s">
        <v>89</v>
      </c>
      <c r="N76" s="206"/>
      <c r="O76" s="22">
        <v>9999</v>
      </c>
      <c r="P76" s="23" t="s">
        <v>89</v>
      </c>
      <c r="Q76" s="23" t="s">
        <v>89</v>
      </c>
      <c r="R76" s="206"/>
      <c r="S76" s="22">
        <v>9999</v>
      </c>
      <c r="T76" s="23" t="s">
        <v>89</v>
      </c>
      <c r="U76" s="23" t="s">
        <v>89</v>
      </c>
      <c r="V76" s="206"/>
      <c r="W76" s="22">
        <v>9999</v>
      </c>
      <c r="X76" s="23" t="s">
        <v>89</v>
      </c>
      <c r="Y76" s="23" t="s">
        <v>89</v>
      </c>
      <c r="Z76" s="206"/>
      <c r="AA76" s="22">
        <v>9999</v>
      </c>
      <c r="AB76" s="23" t="s">
        <v>89</v>
      </c>
      <c r="AC76" s="23" t="s">
        <v>89</v>
      </c>
      <c r="AD76" s="206"/>
      <c r="AE76" s="22">
        <v>9999</v>
      </c>
      <c r="AF76" s="23" t="s">
        <v>89</v>
      </c>
      <c r="AG76" s="23" t="s">
        <v>89</v>
      </c>
      <c r="AH76" s="206"/>
      <c r="AI76" s="22">
        <v>9999</v>
      </c>
      <c r="AJ76" s="23" t="s">
        <v>89</v>
      </c>
      <c r="AK76" s="23" t="s">
        <v>89</v>
      </c>
      <c r="AL76" s="206"/>
      <c r="AM76" s="22">
        <v>9999</v>
      </c>
      <c r="AN76" s="23" t="s">
        <v>89</v>
      </c>
      <c r="AO76" s="23" t="s">
        <v>89</v>
      </c>
      <c r="AP76" s="206"/>
      <c r="AQ76" s="22">
        <v>9999</v>
      </c>
      <c r="AR76" s="23" t="s">
        <v>89</v>
      </c>
      <c r="AS76" s="23" t="s">
        <v>89</v>
      </c>
      <c r="AT76" s="206"/>
      <c r="AU76" s="22">
        <v>9999</v>
      </c>
      <c r="AV76" s="23" t="s">
        <v>89</v>
      </c>
      <c r="AW76" s="23" t="s">
        <v>89</v>
      </c>
      <c r="AX76" s="206"/>
      <c r="AY76" s="206"/>
    </row>
    <row r="77" spans="1:51" s="116" customFormat="1" ht="16.5" thickTop="1" thickBot="1" x14ac:dyDescent="0.3">
      <c r="A77" s="209"/>
      <c r="B77" s="20"/>
      <c r="C77" s="22">
        <v>9999</v>
      </c>
      <c r="D77" s="23" t="s">
        <v>89</v>
      </c>
      <c r="E77" s="23" t="s">
        <v>89</v>
      </c>
      <c r="F77" s="21"/>
      <c r="G77" s="22">
        <v>9999</v>
      </c>
      <c r="H77" s="223" t="s">
        <v>89</v>
      </c>
      <c r="I77" s="23" t="s">
        <v>89</v>
      </c>
      <c r="J77" s="21"/>
      <c r="K77" s="22">
        <v>9999</v>
      </c>
      <c r="L77" s="23" t="s">
        <v>89</v>
      </c>
      <c r="M77" s="23" t="s">
        <v>89</v>
      </c>
      <c r="N77" s="206"/>
      <c r="O77" s="22">
        <v>9999</v>
      </c>
      <c r="P77" s="23" t="s">
        <v>89</v>
      </c>
      <c r="Q77" s="23" t="s">
        <v>89</v>
      </c>
      <c r="R77" s="206"/>
      <c r="S77" s="22">
        <v>9999</v>
      </c>
      <c r="T77" s="23" t="s">
        <v>89</v>
      </c>
      <c r="U77" s="23" t="s">
        <v>89</v>
      </c>
      <c r="V77" s="206"/>
      <c r="W77" s="22">
        <v>9999</v>
      </c>
      <c r="X77" s="23" t="s">
        <v>89</v>
      </c>
      <c r="Y77" s="23" t="s">
        <v>89</v>
      </c>
      <c r="Z77" s="206"/>
      <c r="AA77" s="22">
        <v>9999</v>
      </c>
      <c r="AB77" s="23" t="s">
        <v>89</v>
      </c>
      <c r="AC77" s="23" t="s">
        <v>89</v>
      </c>
      <c r="AD77" s="206"/>
      <c r="AE77" s="22">
        <v>9999</v>
      </c>
      <c r="AF77" s="23" t="s">
        <v>89</v>
      </c>
      <c r="AG77" s="23" t="s">
        <v>89</v>
      </c>
      <c r="AH77" s="206"/>
      <c r="AI77" s="22">
        <v>9999</v>
      </c>
      <c r="AJ77" s="23" t="s">
        <v>89</v>
      </c>
      <c r="AK77" s="23" t="s">
        <v>89</v>
      </c>
      <c r="AL77" s="206"/>
      <c r="AM77" s="22">
        <v>9999</v>
      </c>
      <c r="AN77" s="23" t="s">
        <v>89</v>
      </c>
      <c r="AO77" s="23" t="s">
        <v>89</v>
      </c>
      <c r="AP77" s="206"/>
      <c r="AQ77" s="22">
        <v>9999</v>
      </c>
      <c r="AR77" s="23" t="s">
        <v>89</v>
      </c>
      <c r="AS77" s="23" t="s">
        <v>89</v>
      </c>
      <c r="AT77" s="206"/>
      <c r="AU77" s="22">
        <v>9999</v>
      </c>
      <c r="AV77" s="23" t="s">
        <v>89</v>
      </c>
      <c r="AW77" s="23" t="s">
        <v>89</v>
      </c>
      <c r="AX77" s="206"/>
      <c r="AY77" s="206"/>
    </row>
    <row r="78" spans="1:51" s="116" customFormat="1" ht="16.5" thickTop="1" thickBot="1" x14ac:dyDescent="0.3">
      <c r="A78" s="209"/>
      <c r="B78" s="20"/>
      <c r="C78" s="22">
        <v>9999</v>
      </c>
      <c r="D78" s="23" t="s">
        <v>89</v>
      </c>
      <c r="E78" s="23" t="s">
        <v>89</v>
      </c>
      <c r="F78" s="21"/>
      <c r="G78" s="22">
        <v>9999</v>
      </c>
      <c r="H78" s="223" t="s">
        <v>89</v>
      </c>
      <c r="I78" s="23" t="s">
        <v>89</v>
      </c>
      <c r="J78" s="21"/>
      <c r="K78" s="22">
        <v>9999</v>
      </c>
      <c r="L78" s="23" t="s">
        <v>89</v>
      </c>
      <c r="M78" s="23" t="s">
        <v>89</v>
      </c>
      <c r="N78" s="206"/>
      <c r="O78" s="22">
        <v>9999</v>
      </c>
      <c r="P78" s="23" t="s">
        <v>89</v>
      </c>
      <c r="Q78" s="23" t="s">
        <v>89</v>
      </c>
      <c r="R78" s="206"/>
      <c r="S78" s="22">
        <v>9999</v>
      </c>
      <c r="T78" s="23" t="s">
        <v>89</v>
      </c>
      <c r="U78" s="23" t="s">
        <v>89</v>
      </c>
      <c r="V78" s="206"/>
      <c r="W78" s="22">
        <v>9999</v>
      </c>
      <c r="X78" s="23" t="s">
        <v>89</v>
      </c>
      <c r="Y78" s="23" t="s">
        <v>89</v>
      </c>
      <c r="Z78" s="206"/>
      <c r="AA78" s="22">
        <v>9999</v>
      </c>
      <c r="AB78" s="23" t="s">
        <v>89</v>
      </c>
      <c r="AC78" s="23" t="s">
        <v>89</v>
      </c>
      <c r="AD78" s="206"/>
      <c r="AE78" s="22">
        <v>9999</v>
      </c>
      <c r="AF78" s="23" t="s">
        <v>89</v>
      </c>
      <c r="AG78" s="23" t="s">
        <v>89</v>
      </c>
      <c r="AH78" s="206"/>
      <c r="AI78" s="22">
        <v>9999</v>
      </c>
      <c r="AJ78" s="23" t="s">
        <v>89</v>
      </c>
      <c r="AK78" s="23" t="s">
        <v>89</v>
      </c>
      <c r="AL78" s="206"/>
      <c r="AM78" s="22">
        <v>9999</v>
      </c>
      <c r="AN78" s="23" t="s">
        <v>89</v>
      </c>
      <c r="AO78" s="23" t="s">
        <v>89</v>
      </c>
      <c r="AP78" s="206"/>
      <c r="AQ78" s="22">
        <v>9999</v>
      </c>
      <c r="AR78" s="23" t="s">
        <v>89</v>
      </c>
      <c r="AS78" s="23" t="s">
        <v>89</v>
      </c>
      <c r="AT78" s="206"/>
      <c r="AU78" s="22">
        <v>9999</v>
      </c>
      <c r="AV78" s="23" t="s">
        <v>89</v>
      </c>
      <c r="AW78" s="23" t="s">
        <v>89</v>
      </c>
      <c r="AX78" s="206"/>
      <c r="AY78" s="206"/>
    </row>
    <row r="79" spans="1:51" s="116" customFormat="1" ht="16.5" thickTop="1" thickBot="1" x14ac:dyDescent="0.3">
      <c r="A79" s="209"/>
      <c r="B79" s="20"/>
      <c r="C79" s="22">
        <v>9999</v>
      </c>
      <c r="D79" s="23" t="s">
        <v>89</v>
      </c>
      <c r="E79" s="23" t="s">
        <v>89</v>
      </c>
      <c r="F79" s="21"/>
      <c r="G79" s="22">
        <v>9999</v>
      </c>
      <c r="H79" s="223" t="s">
        <v>89</v>
      </c>
      <c r="I79" s="23" t="s">
        <v>89</v>
      </c>
      <c r="J79" s="21"/>
      <c r="K79" s="22">
        <v>9999</v>
      </c>
      <c r="L79" s="23" t="s">
        <v>89</v>
      </c>
      <c r="M79" s="23" t="s">
        <v>89</v>
      </c>
      <c r="N79" s="206"/>
      <c r="O79" s="22">
        <v>9999</v>
      </c>
      <c r="P79" s="23" t="s">
        <v>89</v>
      </c>
      <c r="Q79" s="23" t="s">
        <v>89</v>
      </c>
      <c r="R79" s="206"/>
      <c r="S79" s="22">
        <v>9999</v>
      </c>
      <c r="T79" s="23" t="s">
        <v>89</v>
      </c>
      <c r="U79" s="23" t="s">
        <v>89</v>
      </c>
      <c r="V79" s="206"/>
      <c r="W79" s="22">
        <v>9999</v>
      </c>
      <c r="X79" s="23" t="s">
        <v>89</v>
      </c>
      <c r="Y79" s="23" t="s">
        <v>89</v>
      </c>
      <c r="Z79" s="206"/>
      <c r="AA79" s="22">
        <v>9999</v>
      </c>
      <c r="AB79" s="23" t="s">
        <v>89</v>
      </c>
      <c r="AC79" s="23" t="s">
        <v>89</v>
      </c>
      <c r="AD79" s="206"/>
      <c r="AE79" s="22">
        <v>9999</v>
      </c>
      <c r="AF79" s="23" t="s">
        <v>89</v>
      </c>
      <c r="AG79" s="23" t="s">
        <v>89</v>
      </c>
      <c r="AH79" s="206"/>
      <c r="AI79" s="22">
        <v>9999</v>
      </c>
      <c r="AJ79" s="23" t="s">
        <v>89</v>
      </c>
      <c r="AK79" s="23" t="s">
        <v>89</v>
      </c>
      <c r="AL79" s="206"/>
      <c r="AM79" s="22">
        <v>9999</v>
      </c>
      <c r="AN79" s="23" t="s">
        <v>89</v>
      </c>
      <c r="AO79" s="23" t="s">
        <v>89</v>
      </c>
      <c r="AP79" s="206"/>
      <c r="AQ79" s="22">
        <v>9999</v>
      </c>
      <c r="AR79" s="23" t="s">
        <v>89</v>
      </c>
      <c r="AS79" s="23" t="s">
        <v>89</v>
      </c>
      <c r="AT79" s="206"/>
      <c r="AU79" s="22">
        <v>9999</v>
      </c>
      <c r="AV79" s="23" t="s">
        <v>89</v>
      </c>
      <c r="AW79" s="23" t="s">
        <v>89</v>
      </c>
      <c r="AX79" s="206"/>
      <c r="AY79" s="206"/>
    </row>
    <row r="80" spans="1:51" s="116" customFormat="1" ht="16.5" thickTop="1" thickBot="1" x14ac:dyDescent="0.3">
      <c r="A80" s="209"/>
      <c r="B80" s="20"/>
      <c r="C80" s="22">
        <v>9999</v>
      </c>
      <c r="D80" s="23" t="s">
        <v>89</v>
      </c>
      <c r="E80" s="23" t="s">
        <v>89</v>
      </c>
      <c r="F80" s="21"/>
      <c r="G80" s="22">
        <v>9999</v>
      </c>
      <c r="H80" s="223" t="s">
        <v>89</v>
      </c>
      <c r="I80" s="23" t="s">
        <v>89</v>
      </c>
      <c r="J80" s="21"/>
      <c r="K80" s="22">
        <v>9999</v>
      </c>
      <c r="L80" s="23" t="s">
        <v>89</v>
      </c>
      <c r="M80" s="23" t="s">
        <v>89</v>
      </c>
      <c r="N80" s="206"/>
      <c r="O80" s="22">
        <v>9999</v>
      </c>
      <c r="P80" s="23" t="s">
        <v>89</v>
      </c>
      <c r="Q80" s="23" t="s">
        <v>89</v>
      </c>
      <c r="R80" s="206"/>
      <c r="S80" s="22">
        <v>9999</v>
      </c>
      <c r="T80" s="23" t="s">
        <v>89</v>
      </c>
      <c r="U80" s="23" t="s">
        <v>89</v>
      </c>
      <c r="V80" s="206"/>
      <c r="W80" s="22">
        <v>9999</v>
      </c>
      <c r="X80" s="23" t="s">
        <v>89</v>
      </c>
      <c r="Y80" s="23" t="s">
        <v>89</v>
      </c>
      <c r="Z80" s="206"/>
      <c r="AA80" s="22">
        <v>9999</v>
      </c>
      <c r="AB80" s="23" t="s">
        <v>89</v>
      </c>
      <c r="AC80" s="23" t="s">
        <v>89</v>
      </c>
      <c r="AD80" s="206"/>
      <c r="AE80" s="22">
        <v>9999</v>
      </c>
      <c r="AF80" s="23" t="s">
        <v>89</v>
      </c>
      <c r="AG80" s="23" t="s">
        <v>89</v>
      </c>
      <c r="AH80" s="206"/>
      <c r="AI80" s="22">
        <v>9999</v>
      </c>
      <c r="AJ80" s="23" t="s">
        <v>89</v>
      </c>
      <c r="AK80" s="23" t="s">
        <v>89</v>
      </c>
      <c r="AL80" s="206"/>
      <c r="AM80" s="22">
        <v>9999</v>
      </c>
      <c r="AN80" s="23" t="s">
        <v>89</v>
      </c>
      <c r="AO80" s="23" t="s">
        <v>89</v>
      </c>
      <c r="AP80" s="206"/>
      <c r="AQ80" s="22">
        <v>9999</v>
      </c>
      <c r="AR80" s="23" t="s">
        <v>89</v>
      </c>
      <c r="AS80" s="23" t="s">
        <v>89</v>
      </c>
      <c r="AT80" s="206"/>
      <c r="AU80" s="22">
        <v>9999</v>
      </c>
      <c r="AV80" s="23" t="s">
        <v>89</v>
      </c>
      <c r="AW80" s="23" t="s">
        <v>89</v>
      </c>
      <c r="AX80" s="206"/>
      <c r="AY80" s="206"/>
    </row>
    <row r="81" spans="1:51" s="116" customFormat="1" ht="16.5" thickTop="1" thickBot="1" x14ac:dyDescent="0.3">
      <c r="A81" s="209"/>
      <c r="B81" s="20"/>
      <c r="C81" s="22">
        <v>9999</v>
      </c>
      <c r="D81" s="23" t="s">
        <v>89</v>
      </c>
      <c r="E81" s="23" t="s">
        <v>89</v>
      </c>
      <c r="F81" s="21"/>
      <c r="G81" s="22">
        <v>9999</v>
      </c>
      <c r="H81" s="223" t="s">
        <v>89</v>
      </c>
      <c r="I81" s="23" t="s">
        <v>89</v>
      </c>
      <c r="J81" s="21"/>
      <c r="K81" s="22">
        <v>9999</v>
      </c>
      <c r="L81" s="23" t="s">
        <v>89</v>
      </c>
      <c r="M81" s="23" t="s">
        <v>89</v>
      </c>
      <c r="N81" s="206"/>
      <c r="O81" s="22">
        <v>9999</v>
      </c>
      <c r="P81" s="23" t="s">
        <v>89</v>
      </c>
      <c r="Q81" s="23" t="s">
        <v>89</v>
      </c>
      <c r="R81" s="206"/>
      <c r="S81" s="22">
        <v>9999</v>
      </c>
      <c r="T81" s="23" t="s">
        <v>89</v>
      </c>
      <c r="U81" s="23" t="s">
        <v>89</v>
      </c>
      <c r="V81" s="206"/>
      <c r="W81" s="22">
        <v>9999</v>
      </c>
      <c r="X81" s="23" t="s">
        <v>89</v>
      </c>
      <c r="Y81" s="23" t="s">
        <v>89</v>
      </c>
      <c r="Z81" s="206"/>
      <c r="AA81" s="22">
        <v>9999</v>
      </c>
      <c r="AB81" s="23" t="s">
        <v>89</v>
      </c>
      <c r="AC81" s="23" t="s">
        <v>89</v>
      </c>
      <c r="AD81" s="206"/>
      <c r="AE81" s="22">
        <v>9999</v>
      </c>
      <c r="AF81" s="23" t="s">
        <v>89</v>
      </c>
      <c r="AG81" s="23" t="s">
        <v>89</v>
      </c>
      <c r="AH81" s="206"/>
      <c r="AI81" s="22">
        <v>9999</v>
      </c>
      <c r="AJ81" s="23" t="s">
        <v>89</v>
      </c>
      <c r="AK81" s="23" t="s">
        <v>89</v>
      </c>
      <c r="AL81" s="206"/>
      <c r="AM81" s="22">
        <v>9999</v>
      </c>
      <c r="AN81" s="23" t="s">
        <v>89</v>
      </c>
      <c r="AO81" s="23" t="s">
        <v>89</v>
      </c>
      <c r="AP81" s="206"/>
      <c r="AQ81" s="22">
        <v>9999</v>
      </c>
      <c r="AR81" s="23" t="s">
        <v>89</v>
      </c>
      <c r="AS81" s="23" t="s">
        <v>89</v>
      </c>
      <c r="AT81" s="206"/>
      <c r="AU81" s="22">
        <v>9999</v>
      </c>
      <c r="AV81" s="23" t="s">
        <v>89</v>
      </c>
      <c r="AW81" s="23" t="s">
        <v>89</v>
      </c>
      <c r="AX81" s="206"/>
      <c r="AY81" s="206"/>
    </row>
    <row r="82" spans="1:51" s="116" customFormat="1" ht="16.5" thickTop="1" thickBot="1" x14ac:dyDescent="0.3">
      <c r="A82" s="209"/>
      <c r="B82" s="20"/>
      <c r="C82" s="22">
        <v>9999</v>
      </c>
      <c r="D82" s="23" t="s">
        <v>89</v>
      </c>
      <c r="E82" s="23" t="s">
        <v>89</v>
      </c>
      <c r="F82" s="21"/>
      <c r="G82" s="22">
        <v>9999</v>
      </c>
      <c r="H82" s="223" t="s">
        <v>89</v>
      </c>
      <c r="I82" s="23" t="s">
        <v>89</v>
      </c>
      <c r="J82" s="21"/>
      <c r="K82" s="22">
        <v>9999</v>
      </c>
      <c r="L82" s="23" t="s">
        <v>89</v>
      </c>
      <c r="M82" s="23" t="s">
        <v>89</v>
      </c>
      <c r="N82" s="206"/>
      <c r="O82" s="22">
        <v>9999</v>
      </c>
      <c r="P82" s="23" t="s">
        <v>89</v>
      </c>
      <c r="Q82" s="23" t="s">
        <v>89</v>
      </c>
      <c r="R82" s="206"/>
      <c r="S82" s="22">
        <v>9999</v>
      </c>
      <c r="T82" s="23" t="s">
        <v>89</v>
      </c>
      <c r="U82" s="23" t="s">
        <v>89</v>
      </c>
      <c r="V82" s="206"/>
      <c r="W82" s="22">
        <v>9999</v>
      </c>
      <c r="X82" s="23" t="s">
        <v>89</v>
      </c>
      <c r="Y82" s="23" t="s">
        <v>89</v>
      </c>
      <c r="Z82" s="206"/>
      <c r="AA82" s="22">
        <v>9999</v>
      </c>
      <c r="AB82" s="23" t="s">
        <v>89</v>
      </c>
      <c r="AC82" s="23" t="s">
        <v>89</v>
      </c>
      <c r="AD82" s="206"/>
      <c r="AE82" s="22">
        <v>9999</v>
      </c>
      <c r="AF82" s="23" t="s">
        <v>89</v>
      </c>
      <c r="AG82" s="23" t="s">
        <v>89</v>
      </c>
      <c r="AH82" s="206"/>
      <c r="AI82" s="22">
        <v>9999</v>
      </c>
      <c r="AJ82" s="23" t="s">
        <v>89</v>
      </c>
      <c r="AK82" s="23" t="s">
        <v>89</v>
      </c>
      <c r="AL82" s="206"/>
      <c r="AM82" s="22">
        <v>9999</v>
      </c>
      <c r="AN82" s="23" t="s">
        <v>89</v>
      </c>
      <c r="AO82" s="23" t="s">
        <v>89</v>
      </c>
      <c r="AP82" s="206"/>
      <c r="AQ82" s="22">
        <v>9999</v>
      </c>
      <c r="AR82" s="23" t="s">
        <v>89</v>
      </c>
      <c r="AS82" s="23" t="s">
        <v>89</v>
      </c>
      <c r="AT82" s="206"/>
      <c r="AU82" s="22">
        <v>9999</v>
      </c>
      <c r="AV82" s="23" t="s">
        <v>89</v>
      </c>
      <c r="AW82" s="23" t="s">
        <v>89</v>
      </c>
      <c r="AX82" s="206"/>
      <c r="AY82" s="206"/>
    </row>
    <row r="83" spans="1:51" s="116" customFormat="1" ht="16.5" thickTop="1" thickBot="1" x14ac:dyDescent="0.3">
      <c r="A83" s="209"/>
      <c r="B83" s="20"/>
      <c r="C83" s="22">
        <v>9999</v>
      </c>
      <c r="D83" s="23" t="s">
        <v>89</v>
      </c>
      <c r="E83" s="23" t="s">
        <v>89</v>
      </c>
      <c r="F83" s="21"/>
      <c r="G83" s="22">
        <v>9999</v>
      </c>
      <c r="H83" s="223" t="s">
        <v>89</v>
      </c>
      <c r="I83" s="23" t="s">
        <v>89</v>
      </c>
      <c r="J83" s="21"/>
      <c r="K83" s="22">
        <v>9999</v>
      </c>
      <c r="L83" s="23" t="s">
        <v>89</v>
      </c>
      <c r="M83" s="23" t="s">
        <v>89</v>
      </c>
      <c r="N83" s="206"/>
      <c r="O83" s="22">
        <v>9999</v>
      </c>
      <c r="P83" s="23" t="s">
        <v>89</v>
      </c>
      <c r="Q83" s="23" t="s">
        <v>89</v>
      </c>
      <c r="R83" s="206"/>
      <c r="S83" s="22">
        <v>9999</v>
      </c>
      <c r="T83" s="23" t="s">
        <v>89</v>
      </c>
      <c r="U83" s="23" t="s">
        <v>89</v>
      </c>
      <c r="V83" s="206"/>
      <c r="W83" s="22">
        <v>9999</v>
      </c>
      <c r="X83" s="23" t="s">
        <v>89</v>
      </c>
      <c r="Y83" s="23" t="s">
        <v>89</v>
      </c>
      <c r="Z83" s="206"/>
      <c r="AA83" s="22">
        <v>9999</v>
      </c>
      <c r="AB83" s="23" t="s">
        <v>89</v>
      </c>
      <c r="AC83" s="23" t="s">
        <v>89</v>
      </c>
      <c r="AD83" s="206"/>
      <c r="AE83" s="22">
        <v>9999</v>
      </c>
      <c r="AF83" s="23" t="s">
        <v>89</v>
      </c>
      <c r="AG83" s="23" t="s">
        <v>89</v>
      </c>
      <c r="AH83" s="206"/>
      <c r="AI83" s="22">
        <v>9999</v>
      </c>
      <c r="AJ83" s="23" t="s">
        <v>89</v>
      </c>
      <c r="AK83" s="23" t="s">
        <v>89</v>
      </c>
      <c r="AL83" s="206"/>
      <c r="AM83" s="22">
        <v>9999</v>
      </c>
      <c r="AN83" s="23" t="s">
        <v>89</v>
      </c>
      <c r="AO83" s="23" t="s">
        <v>89</v>
      </c>
      <c r="AP83" s="206"/>
      <c r="AQ83" s="22">
        <v>9999</v>
      </c>
      <c r="AR83" s="23" t="s">
        <v>89</v>
      </c>
      <c r="AS83" s="23" t="s">
        <v>89</v>
      </c>
      <c r="AT83" s="206"/>
      <c r="AU83" s="22">
        <v>9999</v>
      </c>
      <c r="AV83" s="23" t="s">
        <v>89</v>
      </c>
      <c r="AW83" s="23" t="s">
        <v>89</v>
      </c>
      <c r="AX83" s="206"/>
      <c r="AY83" s="206"/>
    </row>
    <row r="84" spans="1:51" s="116" customFormat="1" ht="16.5" thickTop="1" thickBot="1" x14ac:dyDescent="0.3">
      <c r="A84" s="209"/>
      <c r="B84" s="20"/>
      <c r="C84" s="22">
        <v>9999</v>
      </c>
      <c r="D84" s="23" t="s">
        <v>89</v>
      </c>
      <c r="E84" s="23" t="s">
        <v>89</v>
      </c>
      <c r="F84" s="21"/>
      <c r="G84" s="22">
        <v>9999</v>
      </c>
      <c r="H84" s="223" t="s">
        <v>89</v>
      </c>
      <c r="I84" s="23" t="s">
        <v>89</v>
      </c>
      <c r="J84" s="21"/>
      <c r="K84" s="22">
        <v>9999</v>
      </c>
      <c r="L84" s="23" t="s">
        <v>89</v>
      </c>
      <c r="M84" s="23" t="s">
        <v>89</v>
      </c>
      <c r="N84" s="206"/>
      <c r="O84" s="22">
        <v>9999</v>
      </c>
      <c r="P84" s="23" t="s">
        <v>89</v>
      </c>
      <c r="Q84" s="23" t="s">
        <v>89</v>
      </c>
      <c r="R84" s="206"/>
      <c r="S84" s="22">
        <v>9999</v>
      </c>
      <c r="T84" s="23" t="s">
        <v>89</v>
      </c>
      <c r="U84" s="23" t="s">
        <v>89</v>
      </c>
      <c r="V84" s="206"/>
      <c r="W84" s="22">
        <v>9999</v>
      </c>
      <c r="X84" s="23" t="s">
        <v>89</v>
      </c>
      <c r="Y84" s="23" t="s">
        <v>89</v>
      </c>
      <c r="Z84" s="206"/>
      <c r="AA84" s="22">
        <v>9999</v>
      </c>
      <c r="AB84" s="23" t="s">
        <v>89</v>
      </c>
      <c r="AC84" s="23" t="s">
        <v>89</v>
      </c>
      <c r="AD84" s="206"/>
      <c r="AE84" s="22">
        <v>9999</v>
      </c>
      <c r="AF84" s="23" t="s">
        <v>89</v>
      </c>
      <c r="AG84" s="23" t="s">
        <v>89</v>
      </c>
      <c r="AH84" s="206"/>
      <c r="AI84" s="22">
        <v>9999</v>
      </c>
      <c r="AJ84" s="23" t="s">
        <v>89</v>
      </c>
      <c r="AK84" s="23" t="s">
        <v>89</v>
      </c>
      <c r="AL84" s="206"/>
      <c r="AM84" s="22">
        <v>9999</v>
      </c>
      <c r="AN84" s="23" t="s">
        <v>89</v>
      </c>
      <c r="AO84" s="23" t="s">
        <v>89</v>
      </c>
      <c r="AP84" s="206"/>
      <c r="AQ84" s="22">
        <v>9999</v>
      </c>
      <c r="AR84" s="23" t="s">
        <v>89</v>
      </c>
      <c r="AS84" s="23" t="s">
        <v>89</v>
      </c>
      <c r="AT84" s="206"/>
      <c r="AU84" s="22">
        <v>9999</v>
      </c>
      <c r="AV84" s="23" t="s">
        <v>89</v>
      </c>
      <c r="AW84" s="23" t="s">
        <v>89</v>
      </c>
      <c r="AX84" s="206"/>
      <c r="AY84" s="206"/>
    </row>
    <row r="85" spans="1:51" s="116" customFormat="1" ht="16.5" thickTop="1" thickBot="1" x14ac:dyDescent="0.3">
      <c r="A85" s="209"/>
      <c r="B85" s="20"/>
      <c r="C85" s="22">
        <v>9999</v>
      </c>
      <c r="D85" s="23" t="s">
        <v>89</v>
      </c>
      <c r="E85" s="23" t="s">
        <v>89</v>
      </c>
      <c r="F85" s="21"/>
      <c r="G85" s="22">
        <v>9999</v>
      </c>
      <c r="H85" s="223" t="s">
        <v>89</v>
      </c>
      <c r="I85" s="23" t="s">
        <v>89</v>
      </c>
      <c r="J85" s="21"/>
      <c r="K85" s="22">
        <v>9999</v>
      </c>
      <c r="L85" s="23" t="s">
        <v>89</v>
      </c>
      <c r="M85" s="23" t="s">
        <v>89</v>
      </c>
      <c r="N85" s="206"/>
      <c r="O85" s="22">
        <v>9999</v>
      </c>
      <c r="P85" s="23" t="s">
        <v>89</v>
      </c>
      <c r="Q85" s="23" t="s">
        <v>89</v>
      </c>
      <c r="R85" s="206"/>
      <c r="S85" s="22">
        <v>9999</v>
      </c>
      <c r="T85" s="23" t="s">
        <v>89</v>
      </c>
      <c r="U85" s="23" t="s">
        <v>89</v>
      </c>
      <c r="V85" s="206"/>
      <c r="W85" s="22">
        <v>9999</v>
      </c>
      <c r="X85" s="23" t="s">
        <v>89</v>
      </c>
      <c r="Y85" s="23" t="s">
        <v>89</v>
      </c>
      <c r="Z85" s="206"/>
      <c r="AA85" s="22">
        <v>9999</v>
      </c>
      <c r="AB85" s="23" t="s">
        <v>89</v>
      </c>
      <c r="AC85" s="23" t="s">
        <v>89</v>
      </c>
      <c r="AD85" s="206"/>
      <c r="AE85" s="22">
        <v>9999</v>
      </c>
      <c r="AF85" s="23" t="s">
        <v>89</v>
      </c>
      <c r="AG85" s="23" t="s">
        <v>89</v>
      </c>
      <c r="AH85" s="206"/>
      <c r="AI85" s="22">
        <v>9999</v>
      </c>
      <c r="AJ85" s="23" t="s">
        <v>89</v>
      </c>
      <c r="AK85" s="23" t="s">
        <v>89</v>
      </c>
      <c r="AL85" s="206"/>
      <c r="AM85" s="22">
        <v>9999</v>
      </c>
      <c r="AN85" s="23" t="s">
        <v>89</v>
      </c>
      <c r="AO85" s="23" t="s">
        <v>89</v>
      </c>
      <c r="AP85" s="206"/>
      <c r="AQ85" s="22">
        <v>9999</v>
      </c>
      <c r="AR85" s="23" t="s">
        <v>89</v>
      </c>
      <c r="AS85" s="23" t="s">
        <v>89</v>
      </c>
      <c r="AT85" s="206"/>
      <c r="AU85" s="22">
        <v>9999</v>
      </c>
      <c r="AV85" s="23" t="s">
        <v>89</v>
      </c>
      <c r="AW85" s="23" t="s">
        <v>89</v>
      </c>
      <c r="AX85" s="206"/>
      <c r="AY85" s="206"/>
    </row>
    <row r="86" spans="1:51" s="116" customFormat="1" ht="16.5" thickTop="1" thickBot="1" x14ac:dyDescent="0.3">
      <c r="A86" s="209"/>
      <c r="B86" s="20"/>
      <c r="C86" s="22">
        <v>9999</v>
      </c>
      <c r="D86" s="23" t="s">
        <v>89</v>
      </c>
      <c r="E86" s="23" t="s">
        <v>89</v>
      </c>
      <c r="F86" s="21"/>
      <c r="G86" s="22">
        <v>9999</v>
      </c>
      <c r="H86" s="223" t="s">
        <v>89</v>
      </c>
      <c r="I86" s="23" t="s">
        <v>89</v>
      </c>
      <c r="J86" s="21"/>
      <c r="K86" s="22">
        <v>9999</v>
      </c>
      <c r="L86" s="23" t="s">
        <v>89</v>
      </c>
      <c r="M86" s="23" t="s">
        <v>89</v>
      </c>
      <c r="N86" s="206"/>
      <c r="O86" s="22">
        <v>9999</v>
      </c>
      <c r="P86" s="23" t="s">
        <v>89</v>
      </c>
      <c r="Q86" s="23" t="s">
        <v>89</v>
      </c>
      <c r="R86" s="206"/>
      <c r="S86" s="22">
        <v>9999</v>
      </c>
      <c r="T86" s="23" t="s">
        <v>89</v>
      </c>
      <c r="U86" s="23" t="s">
        <v>89</v>
      </c>
      <c r="V86" s="206"/>
      <c r="W86" s="22">
        <v>9999</v>
      </c>
      <c r="X86" s="23" t="s">
        <v>89</v>
      </c>
      <c r="Y86" s="23" t="s">
        <v>89</v>
      </c>
      <c r="Z86" s="206"/>
      <c r="AA86" s="22">
        <v>9999</v>
      </c>
      <c r="AB86" s="23" t="s">
        <v>89</v>
      </c>
      <c r="AC86" s="23" t="s">
        <v>89</v>
      </c>
      <c r="AD86" s="206"/>
      <c r="AE86" s="22">
        <v>9999</v>
      </c>
      <c r="AF86" s="23" t="s">
        <v>89</v>
      </c>
      <c r="AG86" s="23" t="s">
        <v>89</v>
      </c>
      <c r="AH86" s="206"/>
      <c r="AI86" s="22">
        <v>9999</v>
      </c>
      <c r="AJ86" s="23" t="s">
        <v>89</v>
      </c>
      <c r="AK86" s="23" t="s">
        <v>89</v>
      </c>
      <c r="AL86" s="206"/>
      <c r="AM86" s="22">
        <v>9999</v>
      </c>
      <c r="AN86" s="23" t="s">
        <v>89</v>
      </c>
      <c r="AO86" s="23" t="s">
        <v>89</v>
      </c>
      <c r="AP86" s="206"/>
      <c r="AQ86" s="22">
        <v>9999</v>
      </c>
      <c r="AR86" s="23" t="s">
        <v>89</v>
      </c>
      <c r="AS86" s="23" t="s">
        <v>89</v>
      </c>
      <c r="AT86" s="206"/>
      <c r="AU86" s="22">
        <v>9999</v>
      </c>
      <c r="AV86" s="23" t="s">
        <v>89</v>
      </c>
      <c r="AW86" s="23" t="s">
        <v>89</v>
      </c>
      <c r="AX86" s="206"/>
      <c r="AY86" s="206"/>
    </row>
    <row r="87" spans="1:51" s="116" customFormat="1" ht="16.5" thickTop="1" thickBot="1" x14ac:dyDescent="0.3">
      <c r="A87" s="209"/>
      <c r="B87" s="20"/>
      <c r="C87" s="22">
        <v>9999</v>
      </c>
      <c r="D87" s="23" t="s">
        <v>89</v>
      </c>
      <c r="E87" s="23" t="s">
        <v>89</v>
      </c>
      <c r="F87" s="21"/>
      <c r="G87" s="22">
        <v>9999</v>
      </c>
      <c r="H87" s="223" t="s">
        <v>89</v>
      </c>
      <c r="I87" s="23" t="s">
        <v>89</v>
      </c>
      <c r="J87" s="21"/>
      <c r="K87" s="22">
        <v>9999</v>
      </c>
      <c r="L87" s="23" t="s">
        <v>89</v>
      </c>
      <c r="M87" s="23" t="s">
        <v>89</v>
      </c>
      <c r="N87" s="206"/>
      <c r="O87" s="22">
        <v>9999</v>
      </c>
      <c r="P87" s="23" t="s">
        <v>89</v>
      </c>
      <c r="Q87" s="23" t="s">
        <v>89</v>
      </c>
      <c r="R87" s="206"/>
      <c r="S87" s="22">
        <v>9999</v>
      </c>
      <c r="T87" s="23" t="s">
        <v>89</v>
      </c>
      <c r="U87" s="23" t="s">
        <v>89</v>
      </c>
      <c r="V87" s="206"/>
      <c r="W87" s="22">
        <v>9999</v>
      </c>
      <c r="X87" s="23" t="s">
        <v>89</v>
      </c>
      <c r="Y87" s="23" t="s">
        <v>89</v>
      </c>
      <c r="Z87" s="206"/>
      <c r="AA87" s="22">
        <v>9999</v>
      </c>
      <c r="AB87" s="23" t="s">
        <v>89</v>
      </c>
      <c r="AC87" s="23" t="s">
        <v>89</v>
      </c>
      <c r="AD87" s="206"/>
      <c r="AE87" s="22">
        <v>9999</v>
      </c>
      <c r="AF87" s="23" t="s">
        <v>89</v>
      </c>
      <c r="AG87" s="23" t="s">
        <v>89</v>
      </c>
      <c r="AH87" s="206"/>
      <c r="AI87" s="22">
        <v>9999</v>
      </c>
      <c r="AJ87" s="23" t="s">
        <v>89</v>
      </c>
      <c r="AK87" s="23" t="s">
        <v>89</v>
      </c>
      <c r="AL87" s="206"/>
      <c r="AM87" s="22">
        <v>9999</v>
      </c>
      <c r="AN87" s="23" t="s">
        <v>89</v>
      </c>
      <c r="AO87" s="23" t="s">
        <v>89</v>
      </c>
      <c r="AP87" s="206"/>
      <c r="AQ87" s="22">
        <v>9999</v>
      </c>
      <c r="AR87" s="23" t="s">
        <v>89</v>
      </c>
      <c r="AS87" s="23" t="s">
        <v>89</v>
      </c>
      <c r="AT87" s="206"/>
      <c r="AU87" s="22">
        <v>9999</v>
      </c>
      <c r="AV87" s="23" t="s">
        <v>89</v>
      </c>
      <c r="AW87" s="23" t="s">
        <v>89</v>
      </c>
      <c r="AX87" s="206"/>
      <c r="AY87" s="206"/>
    </row>
    <row r="88" spans="1:51" s="116" customFormat="1" ht="16.5" thickTop="1" thickBot="1" x14ac:dyDescent="0.3">
      <c r="A88" s="209"/>
      <c r="B88" s="20"/>
      <c r="C88" s="22">
        <v>9999</v>
      </c>
      <c r="D88" s="23" t="s">
        <v>89</v>
      </c>
      <c r="E88" s="23" t="s">
        <v>89</v>
      </c>
      <c r="F88" s="21"/>
      <c r="G88" s="22">
        <v>9999</v>
      </c>
      <c r="H88" s="223" t="s">
        <v>89</v>
      </c>
      <c r="I88" s="23" t="s">
        <v>89</v>
      </c>
      <c r="J88" s="21"/>
      <c r="K88" s="22">
        <v>9999</v>
      </c>
      <c r="L88" s="23" t="s">
        <v>89</v>
      </c>
      <c r="M88" s="23" t="s">
        <v>89</v>
      </c>
      <c r="N88" s="206"/>
      <c r="O88" s="22">
        <v>9999</v>
      </c>
      <c r="P88" s="23" t="s">
        <v>89</v>
      </c>
      <c r="Q88" s="23" t="s">
        <v>89</v>
      </c>
      <c r="R88" s="206"/>
      <c r="S88" s="22">
        <v>9999</v>
      </c>
      <c r="T88" s="23" t="s">
        <v>89</v>
      </c>
      <c r="U88" s="23" t="s">
        <v>89</v>
      </c>
      <c r="V88" s="206"/>
      <c r="W88" s="22">
        <v>9999</v>
      </c>
      <c r="X88" s="23" t="s">
        <v>89</v>
      </c>
      <c r="Y88" s="23" t="s">
        <v>89</v>
      </c>
      <c r="Z88" s="206"/>
      <c r="AA88" s="22">
        <v>9999</v>
      </c>
      <c r="AB88" s="23" t="s">
        <v>89</v>
      </c>
      <c r="AC88" s="23" t="s">
        <v>89</v>
      </c>
      <c r="AD88" s="206"/>
      <c r="AE88" s="22">
        <v>9999</v>
      </c>
      <c r="AF88" s="23" t="s">
        <v>89</v>
      </c>
      <c r="AG88" s="23" t="s">
        <v>89</v>
      </c>
      <c r="AH88" s="206"/>
      <c r="AI88" s="22">
        <v>9999</v>
      </c>
      <c r="AJ88" s="23" t="s">
        <v>89</v>
      </c>
      <c r="AK88" s="23" t="s">
        <v>89</v>
      </c>
      <c r="AL88" s="206"/>
      <c r="AM88" s="22">
        <v>9999</v>
      </c>
      <c r="AN88" s="23" t="s">
        <v>89</v>
      </c>
      <c r="AO88" s="23" t="s">
        <v>89</v>
      </c>
      <c r="AP88" s="206"/>
      <c r="AQ88" s="22">
        <v>9999</v>
      </c>
      <c r="AR88" s="23" t="s">
        <v>89</v>
      </c>
      <c r="AS88" s="23" t="s">
        <v>89</v>
      </c>
      <c r="AT88" s="206"/>
      <c r="AU88" s="22">
        <v>9999</v>
      </c>
      <c r="AV88" s="23" t="s">
        <v>89</v>
      </c>
      <c r="AW88" s="23" t="s">
        <v>89</v>
      </c>
      <c r="AX88" s="206"/>
      <c r="AY88" s="206"/>
    </row>
    <row r="89" spans="1:51" s="116" customFormat="1" ht="16.5" thickTop="1" thickBot="1" x14ac:dyDescent="0.3">
      <c r="A89" s="209"/>
      <c r="B89" s="20"/>
      <c r="C89" s="22">
        <v>9999</v>
      </c>
      <c r="D89" s="23" t="s">
        <v>89</v>
      </c>
      <c r="E89" s="23" t="s">
        <v>89</v>
      </c>
      <c r="F89" s="21"/>
      <c r="G89" s="22">
        <v>9999</v>
      </c>
      <c r="H89" s="223" t="s">
        <v>89</v>
      </c>
      <c r="I89" s="23" t="s">
        <v>89</v>
      </c>
      <c r="J89" s="21"/>
      <c r="K89" s="22">
        <v>9999</v>
      </c>
      <c r="L89" s="23" t="s">
        <v>89</v>
      </c>
      <c r="M89" s="23" t="s">
        <v>89</v>
      </c>
      <c r="N89" s="206"/>
      <c r="O89" s="22">
        <v>9999</v>
      </c>
      <c r="P89" s="23" t="s">
        <v>89</v>
      </c>
      <c r="Q89" s="23" t="s">
        <v>89</v>
      </c>
      <c r="R89" s="206"/>
      <c r="S89" s="22">
        <v>9999</v>
      </c>
      <c r="T89" s="23" t="s">
        <v>89</v>
      </c>
      <c r="U89" s="23" t="s">
        <v>89</v>
      </c>
      <c r="V89" s="206"/>
      <c r="W89" s="22">
        <v>9999</v>
      </c>
      <c r="X89" s="23" t="s">
        <v>89</v>
      </c>
      <c r="Y89" s="23" t="s">
        <v>89</v>
      </c>
      <c r="Z89" s="206"/>
      <c r="AA89" s="22">
        <v>9999</v>
      </c>
      <c r="AB89" s="23" t="s">
        <v>89</v>
      </c>
      <c r="AC89" s="23" t="s">
        <v>89</v>
      </c>
      <c r="AD89" s="206"/>
      <c r="AE89" s="22">
        <v>9999</v>
      </c>
      <c r="AF89" s="23" t="s">
        <v>89</v>
      </c>
      <c r="AG89" s="23" t="s">
        <v>89</v>
      </c>
      <c r="AH89" s="206"/>
      <c r="AI89" s="22">
        <v>9999</v>
      </c>
      <c r="AJ89" s="23" t="s">
        <v>89</v>
      </c>
      <c r="AK89" s="23" t="s">
        <v>89</v>
      </c>
      <c r="AL89" s="206"/>
      <c r="AM89" s="22">
        <v>9999</v>
      </c>
      <c r="AN89" s="23" t="s">
        <v>89</v>
      </c>
      <c r="AO89" s="23" t="s">
        <v>89</v>
      </c>
      <c r="AP89" s="206"/>
      <c r="AQ89" s="22">
        <v>9999</v>
      </c>
      <c r="AR89" s="23" t="s">
        <v>89</v>
      </c>
      <c r="AS89" s="23" t="s">
        <v>89</v>
      </c>
      <c r="AT89" s="206"/>
      <c r="AU89" s="22">
        <v>9999</v>
      </c>
      <c r="AV89" s="23" t="s">
        <v>89</v>
      </c>
      <c r="AW89" s="23" t="s">
        <v>89</v>
      </c>
      <c r="AX89" s="206"/>
      <c r="AY89" s="206"/>
    </row>
    <row r="90" spans="1:51" s="116" customFormat="1" ht="16.5" thickTop="1" thickBot="1" x14ac:dyDescent="0.3">
      <c r="A90" s="209"/>
      <c r="B90" s="20"/>
      <c r="C90" s="22">
        <v>9999</v>
      </c>
      <c r="D90" s="23" t="s">
        <v>89</v>
      </c>
      <c r="E90" s="23" t="s">
        <v>89</v>
      </c>
      <c r="F90" s="21"/>
      <c r="G90" s="22">
        <v>9999</v>
      </c>
      <c r="H90" s="223" t="s">
        <v>89</v>
      </c>
      <c r="I90" s="23" t="s">
        <v>89</v>
      </c>
      <c r="J90" s="21"/>
      <c r="K90" s="22">
        <v>9999</v>
      </c>
      <c r="L90" s="23" t="s">
        <v>89</v>
      </c>
      <c r="M90" s="23" t="s">
        <v>89</v>
      </c>
      <c r="N90" s="206"/>
      <c r="O90" s="22">
        <v>9999</v>
      </c>
      <c r="P90" s="23" t="s">
        <v>89</v>
      </c>
      <c r="Q90" s="23" t="s">
        <v>89</v>
      </c>
      <c r="R90" s="206"/>
      <c r="S90" s="22">
        <v>9999</v>
      </c>
      <c r="T90" s="23" t="s">
        <v>89</v>
      </c>
      <c r="U90" s="23" t="s">
        <v>89</v>
      </c>
      <c r="V90" s="206"/>
      <c r="W90" s="22">
        <v>9999</v>
      </c>
      <c r="X90" s="23" t="s">
        <v>89</v>
      </c>
      <c r="Y90" s="23" t="s">
        <v>89</v>
      </c>
      <c r="Z90" s="206"/>
      <c r="AA90" s="22">
        <v>9999</v>
      </c>
      <c r="AB90" s="23" t="s">
        <v>89</v>
      </c>
      <c r="AC90" s="23" t="s">
        <v>89</v>
      </c>
      <c r="AD90" s="206"/>
      <c r="AE90" s="22">
        <v>9999</v>
      </c>
      <c r="AF90" s="23" t="s">
        <v>89</v>
      </c>
      <c r="AG90" s="23" t="s">
        <v>89</v>
      </c>
      <c r="AH90" s="206"/>
      <c r="AI90" s="22">
        <v>9999</v>
      </c>
      <c r="AJ90" s="23" t="s">
        <v>89</v>
      </c>
      <c r="AK90" s="23" t="s">
        <v>89</v>
      </c>
      <c r="AL90" s="206"/>
      <c r="AM90" s="22">
        <v>9999</v>
      </c>
      <c r="AN90" s="23" t="s">
        <v>89</v>
      </c>
      <c r="AO90" s="23" t="s">
        <v>89</v>
      </c>
      <c r="AP90" s="206"/>
      <c r="AQ90" s="22">
        <v>9999</v>
      </c>
      <c r="AR90" s="23" t="s">
        <v>89</v>
      </c>
      <c r="AS90" s="23" t="s">
        <v>89</v>
      </c>
      <c r="AT90" s="206"/>
      <c r="AU90" s="22">
        <v>9999</v>
      </c>
      <c r="AV90" s="23" t="s">
        <v>89</v>
      </c>
      <c r="AW90" s="23" t="s">
        <v>89</v>
      </c>
      <c r="AX90" s="206"/>
      <c r="AY90" s="206"/>
    </row>
    <row r="91" spans="1:51" s="116" customFormat="1" ht="16.5" thickTop="1" thickBot="1" x14ac:dyDescent="0.3">
      <c r="A91" s="209"/>
      <c r="B91" s="20"/>
      <c r="C91" s="22">
        <v>9999</v>
      </c>
      <c r="D91" s="23" t="s">
        <v>89</v>
      </c>
      <c r="E91" s="23" t="s">
        <v>89</v>
      </c>
      <c r="F91" s="21"/>
      <c r="G91" s="22">
        <v>9999</v>
      </c>
      <c r="H91" s="223" t="s">
        <v>89</v>
      </c>
      <c r="I91" s="23" t="s">
        <v>89</v>
      </c>
      <c r="J91" s="21"/>
      <c r="K91" s="22">
        <v>9999</v>
      </c>
      <c r="L91" s="23" t="s">
        <v>89</v>
      </c>
      <c r="M91" s="23" t="s">
        <v>89</v>
      </c>
      <c r="N91" s="206"/>
      <c r="O91" s="22">
        <v>9999</v>
      </c>
      <c r="P91" s="23" t="s">
        <v>89</v>
      </c>
      <c r="Q91" s="23" t="s">
        <v>89</v>
      </c>
      <c r="R91" s="206"/>
      <c r="S91" s="22">
        <v>9999</v>
      </c>
      <c r="T91" s="23" t="s">
        <v>89</v>
      </c>
      <c r="U91" s="23" t="s">
        <v>89</v>
      </c>
      <c r="V91" s="206"/>
      <c r="W91" s="22">
        <v>9999</v>
      </c>
      <c r="X91" s="23" t="s">
        <v>89</v>
      </c>
      <c r="Y91" s="23" t="s">
        <v>89</v>
      </c>
      <c r="Z91" s="206"/>
      <c r="AA91" s="22">
        <v>9999</v>
      </c>
      <c r="AB91" s="23" t="s">
        <v>89</v>
      </c>
      <c r="AC91" s="23" t="s">
        <v>89</v>
      </c>
      <c r="AD91" s="206"/>
      <c r="AE91" s="22">
        <v>9999</v>
      </c>
      <c r="AF91" s="23" t="s">
        <v>89</v>
      </c>
      <c r="AG91" s="23" t="s">
        <v>89</v>
      </c>
      <c r="AH91" s="206"/>
      <c r="AI91" s="22">
        <v>9999</v>
      </c>
      <c r="AJ91" s="23" t="s">
        <v>89</v>
      </c>
      <c r="AK91" s="23" t="s">
        <v>89</v>
      </c>
      <c r="AL91" s="206"/>
      <c r="AM91" s="22">
        <v>9999</v>
      </c>
      <c r="AN91" s="23" t="s">
        <v>89</v>
      </c>
      <c r="AO91" s="23" t="s">
        <v>89</v>
      </c>
      <c r="AP91" s="206"/>
      <c r="AQ91" s="22">
        <v>9999</v>
      </c>
      <c r="AR91" s="23" t="s">
        <v>89</v>
      </c>
      <c r="AS91" s="23" t="s">
        <v>89</v>
      </c>
      <c r="AT91" s="206"/>
      <c r="AU91" s="22">
        <v>9999</v>
      </c>
      <c r="AV91" s="23" t="s">
        <v>89</v>
      </c>
      <c r="AW91" s="23" t="s">
        <v>89</v>
      </c>
      <c r="AX91" s="206"/>
      <c r="AY91" s="206"/>
    </row>
    <row r="92" spans="1:51" s="116" customFormat="1" ht="16.5" thickTop="1" thickBot="1" x14ac:dyDescent="0.3">
      <c r="A92" s="209"/>
      <c r="B92" s="20"/>
      <c r="C92" s="22">
        <v>9999</v>
      </c>
      <c r="D92" s="23" t="s">
        <v>89</v>
      </c>
      <c r="E92" s="23" t="s">
        <v>89</v>
      </c>
      <c r="F92" s="21"/>
      <c r="G92" s="22">
        <v>9999</v>
      </c>
      <c r="H92" s="223" t="s">
        <v>89</v>
      </c>
      <c r="I92" s="23" t="s">
        <v>89</v>
      </c>
      <c r="J92" s="21"/>
      <c r="K92" s="22">
        <v>9999</v>
      </c>
      <c r="L92" s="23" t="s">
        <v>89</v>
      </c>
      <c r="M92" s="23" t="s">
        <v>89</v>
      </c>
      <c r="N92" s="206"/>
      <c r="O92" s="22">
        <v>9999</v>
      </c>
      <c r="P92" s="23" t="s">
        <v>89</v>
      </c>
      <c r="Q92" s="23" t="s">
        <v>89</v>
      </c>
      <c r="R92" s="206"/>
      <c r="S92" s="22">
        <v>9999</v>
      </c>
      <c r="T92" s="23" t="s">
        <v>89</v>
      </c>
      <c r="U92" s="23" t="s">
        <v>89</v>
      </c>
      <c r="V92" s="206"/>
      <c r="W92" s="22">
        <v>9999</v>
      </c>
      <c r="X92" s="23" t="s">
        <v>89</v>
      </c>
      <c r="Y92" s="23" t="s">
        <v>89</v>
      </c>
      <c r="Z92" s="206"/>
      <c r="AA92" s="22">
        <v>9999</v>
      </c>
      <c r="AB92" s="23" t="s">
        <v>89</v>
      </c>
      <c r="AC92" s="23" t="s">
        <v>89</v>
      </c>
      <c r="AD92" s="206"/>
      <c r="AE92" s="22">
        <v>9999</v>
      </c>
      <c r="AF92" s="23" t="s">
        <v>89</v>
      </c>
      <c r="AG92" s="23" t="s">
        <v>89</v>
      </c>
      <c r="AH92" s="206"/>
      <c r="AI92" s="22">
        <v>9999</v>
      </c>
      <c r="AJ92" s="23" t="s">
        <v>89</v>
      </c>
      <c r="AK92" s="23" t="s">
        <v>89</v>
      </c>
      <c r="AL92" s="206"/>
      <c r="AM92" s="22">
        <v>9999</v>
      </c>
      <c r="AN92" s="23" t="s">
        <v>89</v>
      </c>
      <c r="AO92" s="23" t="s">
        <v>89</v>
      </c>
      <c r="AP92" s="206"/>
      <c r="AQ92" s="22">
        <v>9999</v>
      </c>
      <c r="AR92" s="23" t="s">
        <v>89</v>
      </c>
      <c r="AS92" s="23" t="s">
        <v>89</v>
      </c>
      <c r="AT92" s="206"/>
      <c r="AU92" s="22">
        <v>9999</v>
      </c>
      <c r="AV92" s="23" t="s">
        <v>89</v>
      </c>
      <c r="AW92" s="23" t="s">
        <v>89</v>
      </c>
      <c r="AX92" s="206"/>
      <c r="AY92" s="206"/>
    </row>
    <row r="93" spans="1:51" s="116" customFormat="1" ht="16.5" thickTop="1" thickBot="1" x14ac:dyDescent="0.3">
      <c r="A93" s="209"/>
      <c r="B93" s="20"/>
      <c r="C93" s="22">
        <v>9999</v>
      </c>
      <c r="D93" s="23" t="s">
        <v>89</v>
      </c>
      <c r="E93" s="23" t="s">
        <v>89</v>
      </c>
      <c r="F93" s="21"/>
      <c r="G93" s="22">
        <v>9999</v>
      </c>
      <c r="H93" s="223" t="s">
        <v>89</v>
      </c>
      <c r="I93" s="23" t="s">
        <v>89</v>
      </c>
      <c r="J93" s="21"/>
      <c r="K93" s="22">
        <v>9999</v>
      </c>
      <c r="L93" s="23" t="s">
        <v>89</v>
      </c>
      <c r="M93" s="23" t="s">
        <v>89</v>
      </c>
      <c r="N93" s="206"/>
      <c r="O93" s="22">
        <v>9999</v>
      </c>
      <c r="P93" s="23" t="s">
        <v>89</v>
      </c>
      <c r="Q93" s="23" t="s">
        <v>89</v>
      </c>
      <c r="R93" s="206"/>
      <c r="S93" s="22">
        <v>9999</v>
      </c>
      <c r="T93" s="23" t="s">
        <v>89</v>
      </c>
      <c r="U93" s="23" t="s">
        <v>89</v>
      </c>
      <c r="V93" s="206"/>
      <c r="W93" s="22">
        <v>9999</v>
      </c>
      <c r="X93" s="23" t="s">
        <v>89</v>
      </c>
      <c r="Y93" s="23" t="s">
        <v>89</v>
      </c>
      <c r="Z93" s="206"/>
      <c r="AA93" s="22">
        <v>9999</v>
      </c>
      <c r="AB93" s="23" t="s">
        <v>89</v>
      </c>
      <c r="AC93" s="23" t="s">
        <v>89</v>
      </c>
      <c r="AD93" s="206"/>
      <c r="AE93" s="22">
        <v>9999</v>
      </c>
      <c r="AF93" s="23" t="s">
        <v>89</v>
      </c>
      <c r="AG93" s="23" t="s">
        <v>89</v>
      </c>
      <c r="AH93" s="206"/>
      <c r="AI93" s="22">
        <v>9999</v>
      </c>
      <c r="AJ93" s="23" t="s">
        <v>89</v>
      </c>
      <c r="AK93" s="23" t="s">
        <v>89</v>
      </c>
      <c r="AL93" s="206"/>
      <c r="AM93" s="22">
        <v>9999</v>
      </c>
      <c r="AN93" s="23" t="s">
        <v>89</v>
      </c>
      <c r="AO93" s="23" t="s">
        <v>89</v>
      </c>
      <c r="AP93" s="206"/>
      <c r="AQ93" s="22">
        <v>9999</v>
      </c>
      <c r="AR93" s="23" t="s">
        <v>89</v>
      </c>
      <c r="AS93" s="23" t="s">
        <v>89</v>
      </c>
      <c r="AT93" s="206"/>
      <c r="AU93" s="22">
        <v>9999</v>
      </c>
      <c r="AV93" s="23" t="s">
        <v>89</v>
      </c>
      <c r="AW93" s="23" t="s">
        <v>89</v>
      </c>
      <c r="AX93" s="206"/>
      <c r="AY93" s="206"/>
    </row>
    <row r="94" spans="1:51" s="116" customFormat="1" ht="16.5" thickTop="1" thickBot="1" x14ac:dyDescent="0.3">
      <c r="A94" s="209"/>
      <c r="B94" s="20"/>
      <c r="C94" s="22">
        <v>9999</v>
      </c>
      <c r="D94" s="23" t="s">
        <v>89</v>
      </c>
      <c r="E94" s="23" t="s">
        <v>89</v>
      </c>
      <c r="F94" s="21"/>
      <c r="G94" s="22">
        <v>9999</v>
      </c>
      <c r="H94" s="223" t="s">
        <v>89</v>
      </c>
      <c r="I94" s="23" t="s">
        <v>89</v>
      </c>
      <c r="J94" s="21"/>
      <c r="K94" s="22">
        <v>9999</v>
      </c>
      <c r="L94" s="23" t="s">
        <v>89</v>
      </c>
      <c r="M94" s="23" t="s">
        <v>89</v>
      </c>
      <c r="N94" s="206"/>
      <c r="O94" s="22">
        <v>9999</v>
      </c>
      <c r="P94" s="23" t="s">
        <v>89</v>
      </c>
      <c r="Q94" s="23" t="s">
        <v>89</v>
      </c>
      <c r="R94" s="206"/>
      <c r="S94" s="22">
        <v>9999</v>
      </c>
      <c r="T94" s="23" t="s">
        <v>89</v>
      </c>
      <c r="U94" s="23" t="s">
        <v>89</v>
      </c>
      <c r="V94" s="206"/>
      <c r="W94" s="22">
        <v>9999</v>
      </c>
      <c r="X94" s="23" t="s">
        <v>89</v>
      </c>
      <c r="Y94" s="23" t="s">
        <v>89</v>
      </c>
      <c r="Z94" s="206"/>
      <c r="AA94" s="22">
        <v>9999</v>
      </c>
      <c r="AB94" s="23" t="s">
        <v>89</v>
      </c>
      <c r="AC94" s="23" t="s">
        <v>89</v>
      </c>
      <c r="AD94" s="206"/>
      <c r="AE94" s="22">
        <v>9999</v>
      </c>
      <c r="AF94" s="23" t="s">
        <v>89</v>
      </c>
      <c r="AG94" s="23" t="s">
        <v>89</v>
      </c>
      <c r="AH94" s="206"/>
      <c r="AI94" s="22">
        <v>9999</v>
      </c>
      <c r="AJ94" s="23" t="s">
        <v>89</v>
      </c>
      <c r="AK94" s="23" t="s">
        <v>89</v>
      </c>
      <c r="AL94" s="206"/>
      <c r="AM94" s="22">
        <v>9999</v>
      </c>
      <c r="AN94" s="23" t="s">
        <v>89</v>
      </c>
      <c r="AO94" s="23" t="s">
        <v>89</v>
      </c>
      <c r="AP94" s="206"/>
      <c r="AQ94" s="22">
        <v>9999</v>
      </c>
      <c r="AR94" s="23" t="s">
        <v>89</v>
      </c>
      <c r="AS94" s="23" t="s">
        <v>89</v>
      </c>
      <c r="AT94" s="206"/>
      <c r="AU94" s="22">
        <v>9999</v>
      </c>
      <c r="AV94" s="23" t="s">
        <v>89</v>
      </c>
      <c r="AW94" s="23" t="s">
        <v>89</v>
      </c>
      <c r="AX94" s="206"/>
      <c r="AY94" s="206"/>
    </row>
    <row r="95" spans="1:51" s="116" customFormat="1" ht="16.5" thickTop="1" thickBot="1" x14ac:dyDescent="0.3">
      <c r="A95" s="209"/>
      <c r="B95" s="20"/>
      <c r="C95" s="22">
        <v>9999</v>
      </c>
      <c r="D95" s="23" t="s">
        <v>89</v>
      </c>
      <c r="E95" s="23" t="s">
        <v>89</v>
      </c>
      <c r="F95" s="21"/>
      <c r="G95" s="22">
        <v>9999</v>
      </c>
      <c r="H95" s="223" t="s">
        <v>89</v>
      </c>
      <c r="I95" s="23" t="s">
        <v>89</v>
      </c>
      <c r="J95" s="21"/>
      <c r="K95" s="22">
        <v>9999</v>
      </c>
      <c r="L95" s="23" t="s">
        <v>89</v>
      </c>
      <c r="M95" s="23" t="s">
        <v>89</v>
      </c>
      <c r="N95" s="206"/>
      <c r="O95" s="22">
        <v>9999</v>
      </c>
      <c r="P95" s="23" t="s">
        <v>89</v>
      </c>
      <c r="Q95" s="23" t="s">
        <v>89</v>
      </c>
      <c r="R95" s="206"/>
      <c r="S95" s="22">
        <v>9999</v>
      </c>
      <c r="T95" s="23" t="s">
        <v>89</v>
      </c>
      <c r="U95" s="23" t="s">
        <v>89</v>
      </c>
      <c r="V95" s="206"/>
      <c r="W95" s="22">
        <v>9999</v>
      </c>
      <c r="X95" s="23" t="s">
        <v>89</v>
      </c>
      <c r="Y95" s="23" t="s">
        <v>89</v>
      </c>
      <c r="Z95" s="206"/>
      <c r="AA95" s="22">
        <v>9999</v>
      </c>
      <c r="AB95" s="23" t="s">
        <v>89</v>
      </c>
      <c r="AC95" s="23" t="s">
        <v>89</v>
      </c>
      <c r="AD95" s="206"/>
      <c r="AE95" s="22">
        <v>9999</v>
      </c>
      <c r="AF95" s="23" t="s">
        <v>89</v>
      </c>
      <c r="AG95" s="23" t="s">
        <v>89</v>
      </c>
      <c r="AH95" s="206"/>
      <c r="AI95" s="22">
        <v>9999</v>
      </c>
      <c r="AJ95" s="23" t="s">
        <v>89</v>
      </c>
      <c r="AK95" s="23" t="s">
        <v>89</v>
      </c>
      <c r="AL95" s="206"/>
      <c r="AM95" s="22">
        <v>9999</v>
      </c>
      <c r="AN95" s="23" t="s">
        <v>89</v>
      </c>
      <c r="AO95" s="23" t="s">
        <v>89</v>
      </c>
      <c r="AP95" s="206"/>
      <c r="AQ95" s="22">
        <v>9999</v>
      </c>
      <c r="AR95" s="23" t="s">
        <v>89</v>
      </c>
      <c r="AS95" s="23" t="s">
        <v>89</v>
      </c>
      <c r="AT95" s="206"/>
      <c r="AU95" s="22">
        <v>9999</v>
      </c>
      <c r="AV95" s="23" t="s">
        <v>89</v>
      </c>
      <c r="AW95" s="23" t="s">
        <v>89</v>
      </c>
      <c r="AX95" s="206"/>
      <c r="AY95" s="206"/>
    </row>
    <row r="96" spans="1:51" s="116" customFormat="1" ht="16.5" thickTop="1" thickBot="1" x14ac:dyDescent="0.3">
      <c r="A96" s="209"/>
      <c r="B96" s="20"/>
      <c r="C96" s="22">
        <v>9999</v>
      </c>
      <c r="D96" s="23" t="s">
        <v>89</v>
      </c>
      <c r="E96" s="23" t="s">
        <v>89</v>
      </c>
      <c r="F96" s="21"/>
      <c r="G96" s="22">
        <v>9999</v>
      </c>
      <c r="H96" s="223" t="s">
        <v>89</v>
      </c>
      <c r="I96" s="23" t="s">
        <v>89</v>
      </c>
      <c r="J96" s="21"/>
      <c r="K96" s="22">
        <v>9999</v>
      </c>
      <c r="L96" s="23" t="s">
        <v>89</v>
      </c>
      <c r="M96" s="23" t="s">
        <v>89</v>
      </c>
      <c r="N96" s="206"/>
      <c r="O96" s="22">
        <v>9999</v>
      </c>
      <c r="P96" s="23" t="s">
        <v>89</v>
      </c>
      <c r="Q96" s="23" t="s">
        <v>89</v>
      </c>
      <c r="R96" s="206"/>
      <c r="S96" s="22">
        <v>9999</v>
      </c>
      <c r="T96" s="23" t="s">
        <v>89</v>
      </c>
      <c r="U96" s="23" t="s">
        <v>89</v>
      </c>
      <c r="V96" s="206"/>
      <c r="W96" s="22">
        <v>9999</v>
      </c>
      <c r="X96" s="23" t="s">
        <v>89</v>
      </c>
      <c r="Y96" s="23" t="s">
        <v>89</v>
      </c>
      <c r="Z96" s="206"/>
      <c r="AA96" s="22">
        <v>9999</v>
      </c>
      <c r="AB96" s="23" t="s">
        <v>89</v>
      </c>
      <c r="AC96" s="23" t="s">
        <v>89</v>
      </c>
      <c r="AD96" s="206"/>
      <c r="AE96" s="22">
        <v>9999</v>
      </c>
      <c r="AF96" s="23" t="s">
        <v>89</v>
      </c>
      <c r="AG96" s="23" t="s">
        <v>89</v>
      </c>
      <c r="AH96" s="206"/>
      <c r="AI96" s="22">
        <v>9999</v>
      </c>
      <c r="AJ96" s="23" t="s">
        <v>89</v>
      </c>
      <c r="AK96" s="23" t="s">
        <v>89</v>
      </c>
      <c r="AL96" s="206"/>
      <c r="AM96" s="22">
        <v>9999</v>
      </c>
      <c r="AN96" s="23" t="s">
        <v>89</v>
      </c>
      <c r="AO96" s="23" t="s">
        <v>89</v>
      </c>
      <c r="AP96" s="206"/>
      <c r="AQ96" s="22">
        <v>9999</v>
      </c>
      <c r="AR96" s="23" t="s">
        <v>89</v>
      </c>
      <c r="AS96" s="23" t="s">
        <v>89</v>
      </c>
      <c r="AT96" s="206"/>
      <c r="AU96" s="22">
        <v>9999</v>
      </c>
      <c r="AV96" s="23" t="s">
        <v>89</v>
      </c>
      <c r="AW96" s="23" t="s">
        <v>89</v>
      </c>
      <c r="AX96" s="206"/>
      <c r="AY96" s="206"/>
    </row>
    <row r="97" spans="1:52" s="116" customFormat="1" ht="16.5" thickTop="1" thickBot="1" x14ac:dyDescent="0.3">
      <c r="A97" s="209"/>
      <c r="B97" s="20"/>
      <c r="C97" s="22">
        <v>9999</v>
      </c>
      <c r="D97" s="23" t="s">
        <v>89</v>
      </c>
      <c r="E97" s="23" t="s">
        <v>89</v>
      </c>
      <c r="F97" s="21"/>
      <c r="G97" s="22">
        <v>9999</v>
      </c>
      <c r="H97" s="223" t="s">
        <v>89</v>
      </c>
      <c r="I97" s="23" t="s">
        <v>89</v>
      </c>
      <c r="J97" s="21"/>
      <c r="K97" s="22">
        <v>9999</v>
      </c>
      <c r="L97" s="23" t="s">
        <v>89</v>
      </c>
      <c r="M97" s="23" t="s">
        <v>89</v>
      </c>
      <c r="N97" s="206"/>
      <c r="O97" s="22">
        <v>9999</v>
      </c>
      <c r="P97" s="23" t="s">
        <v>89</v>
      </c>
      <c r="Q97" s="23" t="s">
        <v>89</v>
      </c>
      <c r="R97" s="206"/>
      <c r="S97" s="22">
        <v>9999</v>
      </c>
      <c r="T97" s="23" t="s">
        <v>89</v>
      </c>
      <c r="U97" s="23" t="s">
        <v>89</v>
      </c>
      <c r="V97" s="206"/>
      <c r="W97" s="22">
        <v>9999</v>
      </c>
      <c r="X97" s="23" t="s">
        <v>89</v>
      </c>
      <c r="Y97" s="23" t="s">
        <v>89</v>
      </c>
      <c r="Z97" s="206"/>
      <c r="AA97" s="22">
        <v>9999</v>
      </c>
      <c r="AB97" s="23" t="s">
        <v>89</v>
      </c>
      <c r="AC97" s="23" t="s">
        <v>89</v>
      </c>
      <c r="AD97" s="206"/>
      <c r="AE97" s="22">
        <v>9999</v>
      </c>
      <c r="AF97" s="23" t="s">
        <v>89</v>
      </c>
      <c r="AG97" s="23" t="s">
        <v>89</v>
      </c>
      <c r="AH97" s="206"/>
      <c r="AI97" s="22">
        <v>9999</v>
      </c>
      <c r="AJ97" s="23" t="s">
        <v>89</v>
      </c>
      <c r="AK97" s="23" t="s">
        <v>89</v>
      </c>
      <c r="AL97" s="206"/>
      <c r="AM97" s="22">
        <v>9999</v>
      </c>
      <c r="AN97" s="23" t="s">
        <v>89</v>
      </c>
      <c r="AO97" s="23" t="s">
        <v>89</v>
      </c>
      <c r="AP97" s="206"/>
      <c r="AQ97" s="22">
        <v>9999</v>
      </c>
      <c r="AR97" s="23" t="s">
        <v>89</v>
      </c>
      <c r="AS97" s="23" t="s">
        <v>89</v>
      </c>
      <c r="AT97" s="206"/>
      <c r="AU97" s="22">
        <v>9999</v>
      </c>
      <c r="AV97" s="23" t="s">
        <v>89</v>
      </c>
      <c r="AW97" s="23" t="s">
        <v>89</v>
      </c>
      <c r="AX97" s="206"/>
      <c r="AY97" s="206"/>
    </row>
    <row r="98" spans="1:52" s="116" customFormat="1" ht="16.5" thickTop="1" thickBot="1" x14ac:dyDescent="0.3">
      <c r="A98" s="209"/>
      <c r="B98" s="20"/>
      <c r="C98" s="22">
        <v>9999</v>
      </c>
      <c r="D98" s="23" t="s">
        <v>89</v>
      </c>
      <c r="E98" s="23" t="s">
        <v>89</v>
      </c>
      <c r="F98" s="21"/>
      <c r="G98" s="22">
        <v>9999</v>
      </c>
      <c r="H98" s="223" t="s">
        <v>89</v>
      </c>
      <c r="I98" s="23" t="s">
        <v>89</v>
      </c>
      <c r="J98" s="21"/>
      <c r="K98" s="22">
        <v>9999</v>
      </c>
      <c r="L98" s="23" t="s">
        <v>89</v>
      </c>
      <c r="M98" s="23" t="s">
        <v>89</v>
      </c>
      <c r="N98" s="206"/>
      <c r="O98" s="22">
        <v>9999</v>
      </c>
      <c r="P98" s="23" t="s">
        <v>89</v>
      </c>
      <c r="Q98" s="23" t="s">
        <v>89</v>
      </c>
      <c r="R98" s="206"/>
      <c r="S98" s="22">
        <v>9999</v>
      </c>
      <c r="T98" s="23" t="s">
        <v>89</v>
      </c>
      <c r="U98" s="23" t="s">
        <v>89</v>
      </c>
      <c r="V98" s="206"/>
      <c r="W98" s="22">
        <v>9999</v>
      </c>
      <c r="X98" s="23" t="s">
        <v>89</v>
      </c>
      <c r="Y98" s="23" t="s">
        <v>89</v>
      </c>
      <c r="Z98" s="206"/>
      <c r="AA98" s="22">
        <v>9999</v>
      </c>
      <c r="AB98" s="23" t="s">
        <v>89</v>
      </c>
      <c r="AC98" s="23" t="s">
        <v>89</v>
      </c>
      <c r="AD98" s="206"/>
      <c r="AE98" s="22">
        <v>9999</v>
      </c>
      <c r="AF98" s="23" t="s">
        <v>89</v>
      </c>
      <c r="AG98" s="23" t="s">
        <v>89</v>
      </c>
      <c r="AH98" s="206"/>
      <c r="AI98" s="22">
        <v>9999</v>
      </c>
      <c r="AJ98" s="23" t="s">
        <v>89</v>
      </c>
      <c r="AK98" s="23" t="s">
        <v>89</v>
      </c>
      <c r="AL98" s="206"/>
      <c r="AM98" s="22">
        <v>9999</v>
      </c>
      <c r="AN98" s="23" t="s">
        <v>89</v>
      </c>
      <c r="AO98" s="23" t="s">
        <v>89</v>
      </c>
      <c r="AP98" s="206"/>
      <c r="AQ98" s="22">
        <v>9999</v>
      </c>
      <c r="AR98" s="23" t="s">
        <v>89</v>
      </c>
      <c r="AS98" s="23" t="s">
        <v>89</v>
      </c>
      <c r="AT98" s="206"/>
      <c r="AU98" s="22">
        <v>9999</v>
      </c>
      <c r="AV98" s="23" t="s">
        <v>89</v>
      </c>
      <c r="AW98" s="23" t="s">
        <v>89</v>
      </c>
      <c r="AX98" s="206"/>
      <c r="AY98" s="206"/>
    </row>
    <row r="99" spans="1:52" s="116" customFormat="1" ht="16.5" thickTop="1" thickBot="1" x14ac:dyDescent="0.3">
      <c r="A99" s="209"/>
      <c r="B99" s="20"/>
      <c r="C99" s="22">
        <v>9999</v>
      </c>
      <c r="D99" s="23" t="s">
        <v>89</v>
      </c>
      <c r="E99" s="23" t="s">
        <v>89</v>
      </c>
      <c r="F99" s="21"/>
      <c r="G99" s="22">
        <v>9999</v>
      </c>
      <c r="H99" s="223" t="s">
        <v>89</v>
      </c>
      <c r="I99" s="23" t="s">
        <v>89</v>
      </c>
      <c r="J99" s="21"/>
      <c r="K99" s="22">
        <v>9999</v>
      </c>
      <c r="L99" s="23" t="s">
        <v>89</v>
      </c>
      <c r="M99" s="23" t="s">
        <v>89</v>
      </c>
      <c r="N99" s="206"/>
      <c r="O99" s="22">
        <v>9999</v>
      </c>
      <c r="P99" s="23" t="s">
        <v>89</v>
      </c>
      <c r="Q99" s="23" t="s">
        <v>89</v>
      </c>
      <c r="R99" s="206"/>
      <c r="S99" s="22">
        <v>9999</v>
      </c>
      <c r="T99" s="23" t="s">
        <v>89</v>
      </c>
      <c r="U99" s="23" t="s">
        <v>89</v>
      </c>
      <c r="V99" s="206"/>
      <c r="W99" s="22">
        <v>9999</v>
      </c>
      <c r="X99" s="23" t="s">
        <v>89</v>
      </c>
      <c r="Y99" s="23" t="s">
        <v>89</v>
      </c>
      <c r="Z99" s="206"/>
      <c r="AA99" s="22">
        <v>9999</v>
      </c>
      <c r="AB99" s="23" t="s">
        <v>89</v>
      </c>
      <c r="AC99" s="23" t="s">
        <v>89</v>
      </c>
      <c r="AD99" s="206"/>
      <c r="AE99" s="22">
        <v>9999</v>
      </c>
      <c r="AF99" s="23" t="s">
        <v>89</v>
      </c>
      <c r="AG99" s="23" t="s">
        <v>89</v>
      </c>
      <c r="AH99" s="206"/>
      <c r="AI99" s="22">
        <v>9999</v>
      </c>
      <c r="AJ99" s="23" t="s">
        <v>89</v>
      </c>
      <c r="AK99" s="23" t="s">
        <v>89</v>
      </c>
      <c r="AL99" s="206"/>
      <c r="AM99" s="22">
        <v>9999</v>
      </c>
      <c r="AN99" s="23" t="s">
        <v>89</v>
      </c>
      <c r="AO99" s="23" t="s">
        <v>89</v>
      </c>
      <c r="AP99" s="206"/>
      <c r="AQ99" s="22">
        <v>9999</v>
      </c>
      <c r="AR99" s="23" t="s">
        <v>89</v>
      </c>
      <c r="AS99" s="23" t="s">
        <v>89</v>
      </c>
      <c r="AT99" s="206"/>
      <c r="AU99" s="22">
        <v>9999</v>
      </c>
      <c r="AV99" s="23" t="s">
        <v>89</v>
      </c>
      <c r="AW99" s="23" t="s">
        <v>89</v>
      </c>
      <c r="AX99" s="206"/>
      <c r="AY99" s="206"/>
    </row>
    <row r="100" spans="1:52" s="116" customFormat="1" ht="16.5" thickTop="1" thickBot="1" x14ac:dyDescent="0.3">
      <c r="A100" s="209"/>
      <c r="B100" s="20"/>
      <c r="C100" s="22">
        <v>9999</v>
      </c>
      <c r="D100" s="23" t="s">
        <v>89</v>
      </c>
      <c r="E100" s="23" t="s">
        <v>89</v>
      </c>
      <c r="F100" s="21"/>
      <c r="G100" s="22">
        <v>9999</v>
      </c>
      <c r="H100" s="223" t="s">
        <v>89</v>
      </c>
      <c r="I100" s="23" t="s">
        <v>89</v>
      </c>
      <c r="J100" s="21"/>
      <c r="K100" s="22">
        <v>9999</v>
      </c>
      <c r="L100" s="23" t="s">
        <v>89</v>
      </c>
      <c r="M100" s="23" t="s">
        <v>89</v>
      </c>
      <c r="N100" s="206"/>
      <c r="O100" s="22">
        <v>9999</v>
      </c>
      <c r="P100" s="23" t="s">
        <v>89</v>
      </c>
      <c r="Q100" s="23" t="s">
        <v>89</v>
      </c>
      <c r="R100" s="206"/>
      <c r="S100" s="22">
        <v>9999</v>
      </c>
      <c r="T100" s="23" t="s">
        <v>89</v>
      </c>
      <c r="U100" s="23" t="s">
        <v>89</v>
      </c>
      <c r="V100" s="206"/>
      <c r="W100" s="22">
        <v>9999</v>
      </c>
      <c r="X100" s="23" t="s">
        <v>89</v>
      </c>
      <c r="Y100" s="23" t="s">
        <v>89</v>
      </c>
      <c r="Z100" s="206"/>
      <c r="AA100" s="22">
        <v>9999</v>
      </c>
      <c r="AB100" s="23" t="s">
        <v>89</v>
      </c>
      <c r="AC100" s="23" t="s">
        <v>89</v>
      </c>
      <c r="AD100" s="206"/>
      <c r="AE100" s="22">
        <v>9999</v>
      </c>
      <c r="AF100" s="23" t="s">
        <v>89</v>
      </c>
      <c r="AG100" s="23" t="s">
        <v>89</v>
      </c>
      <c r="AH100" s="206"/>
      <c r="AI100" s="22">
        <v>9999</v>
      </c>
      <c r="AJ100" s="23" t="s">
        <v>89</v>
      </c>
      <c r="AK100" s="23" t="s">
        <v>89</v>
      </c>
      <c r="AL100" s="206"/>
      <c r="AM100" s="22">
        <v>9999</v>
      </c>
      <c r="AN100" s="23" t="s">
        <v>89</v>
      </c>
      <c r="AO100" s="23" t="s">
        <v>89</v>
      </c>
      <c r="AP100" s="206"/>
      <c r="AQ100" s="22">
        <v>9999</v>
      </c>
      <c r="AR100" s="23" t="s">
        <v>89</v>
      </c>
      <c r="AS100" s="23" t="s">
        <v>89</v>
      </c>
      <c r="AT100" s="206"/>
      <c r="AU100" s="22">
        <v>9999</v>
      </c>
      <c r="AV100" s="23" t="s">
        <v>89</v>
      </c>
      <c r="AW100" s="23" t="s">
        <v>89</v>
      </c>
      <c r="AX100" s="206"/>
      <c r="AY100" s="206"/>
    </row>
    <row r="101" spans="1:52" s="116" customFormat="1" ht="16.5" thickTop="1" thickBot="1" x14ac:dyDescent="0.3">
      <c r="A101" s="209"/>
      <c r="B101" s="20"/>
      <c r="C101" s="22">
        <v>9999</v>
      </c>
      <c r="D101" s="23" t="s">
        <v>89</v>
      </c>
      <c r="E101" s="23" t="s">
        <v>89</v>
      </c>
      <c r="F101" s="21"/>
      <c r="G101" s="22">
        <v>9999</v>
      </c>
      <c r="H101" s="223" t="s">
        <v>89</v>
      </c>
      <c r="I101" s="23" t="s">
        <v>89</v>
      </c>
      <c r="J101" s="21"/>
      <c r="K101" s="22">
        <v>9999</v>
      </c>
      <c r="L101" s="23" t="s">
        <v>89</v>
      </c>
      <c r="M101" s="23" t="s">
        <v>89</v>
      </c>
      <c r="N101" s="206"/>
      <c r="O101" s="22">
        <v>9999</v>
      </c>
      <c r="P101" s="23" t="s">
        <v>89</v>
      </c>
      <c r="Q101" s="23" t="s">
        <v>89</v>
      </c>
      <c r="R101" s="206"/>
      <c r="S101" s="22">
        <v>9999</v>
      </c>
      <c r="T101" s="23" t="s">
        <v>89</v>
      </c>
      <c r="U101" s="23" t="s">
        <v>89</v>
      </c>
      <c r="V101" s="206"/>
      <c r="W101" s="22">
        <v>9999</v>
      </c>
      <c r="X101" s="23" t="s">
        <v>89</v>
      </c>
      <c r="Y101" s="23" t="s">
        <v>89</v>
      </c>
      <c r="Z101" s="206"/>
      <c r="AA101" s="22">
        <v>9999</v>
      </c>
      <c r="AB101" s="23" t="s">
        <v>89</v>
      </c>
      <c r="AC101" s="23" t="s">
        <v>89</v>
      </c>
      <c r="AD101" s="206"/>
      <c r="AE101" s="22">
        <v>9999</v>
      </c>
      <c r="AF101" s="23" t="s">
        <v>89</v>
      </c>
      <c r="AG101" s="23" t="s">
        <v>89</v>
      </c>
      <c r="AH101" s="206"/>
      <c r="AI101" s="22">
        <v>9999</v>
      </c>
      <c r="AJ101" s="23" t="s">
        <v>89</v>
      </c>
      <c r="AK101" s="23" t="s">
        <v>89</v>
      </c>
      <c r="AL101" s="206"/>
      <c r="AM101" s="22">
        <v>9999</v>
      </c>
      <c r="AN101" s="23" t="s">
        <v>89</v>
      </c>
      <c r="AO101" s="23" t="s">
        <v>89</v>
      </c>
      <c r="AP101" s="206"/>
      <c r="AQ101" s="22">
        <v>9999</v>
      </c>
      <c r="AR101" s="23" t="s">
        <v>89</v>
      </c>
      <c r="AS101" s="23" t="s">
        <v>89</v>
      </c>
      <c r="AT101" s="206"/>
      <c r="AU101" s="22">
        <v>9999</v>
      </c>
      <c r="AV101" s="23" t="s">
        <v>89</v>
      </c>
      <c r="AW101" s="23" t="s">
        <v>89</v>
      </c>
      <c r="AX101" s="206"/>
      <c r="AY101" s="206"/>
    </row>
    <row r="102" spans="1:52" s="116" customFormat="1" ht="16.5" thickTop="1" thickBot="1" x14ac:dyDescent="0.3">
      <c r="A102" s="209"/>
      <c r="B102" s="20"/>
      <c r="C102" s="22">
        <v>9999</v>
      </c>
      <c r="D102" s="23" t="s">
        <v>89</v>
      </c>
      <c r="E102" s="23" t="s">
        <v>89</v>
      </c>
      <c r="F102" s="21"/>
      <c r="G102" s="22">
        <v>9999</v>
      </c>
      <c r="H102" s="223" t="s">
        <v>89</v>
      </c>
      <c r="I102" s="23" t="s">
        <v>89</v>
      </c>
      <c r="J102" s="21"/>
      <c r="K102" s="22">
        <v>9999</v>
      </c>
      <c r="L102" s="23" t="s">
        <v>89</v>
      </c>
      <c r="M102" s="23" t="s">
        <v>89</v>
      </c>
      <c r="N102" s="206"/>
      <c r="O102" s="22">
        <v>9999</v>
      </c>
      <c r="P102" s="23" t="s">
        <v>89</v>
      </c>
      <c r="Q102" s="23" t="s">
        <v>89</v>
      </c>
      <c r="R102" s="206"/>
      <c r="S102" s="22">
        <v>9999</v>
      </c>
      <c r="T102" s="23" t="s">
        <v>89</v>
      </c>
      <c r="U102" s="23" t="s">
        <v>89</v>
      </c>
      <c r="V102" s="206"/>
      <c r="W102" s="22">
        <v>9999</v>
      </c>
      <c r="X102" s="23" t="s">
        <v>89</v>
      </c>
      <c r="Y102" s="23" t="s">
        <v>89</v>
      </c>
      <c r="Z102" s="206"/>
      <c r="AA102" s="22">
        <v>9999</v>
      </c>
      <c r="AB102" s="23" t="s">
        <v>89</v>
      </c>
      <c r="AC102" s="23" t="s">
        <v>89</v>
      </c>
      <c r="AD102" s="206"/>
      <c r="AE102" s="22">
        <v>9999</v>
      </c>
      <c r="AF102" s="23" t="s">
        <v>89</v>
      </c>
      <c r="AG102" s="23" t="s">
        <v>89</v>
      </c>
      <c r="AH102" s="206"/>
      <c r="AI102" s="22">
        <v>9999</v>
      </c>
      <c r="AJ102" s="23" t="s">
        <v>89</v>
      </c>
      <c r="AK102" s="23" t="s">
        <v>89</v>
      </c>
      <c r="AL102" s="206"/>
      <c r="AM102" s="22">
        <v>9999</v>
      </c>
      <c r="AN102" s="23" t="s">
        <v>89</v>
      </c>
      <c r="AO102" s="23" t="s">
        <v>89</v>
      </c>
      <c r="AP102" s="206"/>
      <c r="AQ102" s="22">
        <v>9999</v>
      </c>
      <c r="AR102" s="23" t="s">
        <v>89</v>
      </c>
      <c r="AS102" s="23" t="s">
        <v>89</v>
      </c>
      <c r="AT102" s="206"/>
      <c r="AU102" s="22">
        <v>9999</v>
      </c>
      <c r="AV102" s="23" t="s">
        <v>89</v>
      </c>
      <c r="AW102" s="23" t="s">
        <v>89</v>
      </c>
      <c r="AX102" s="206"/>
      <c r="AY102" s="206"/>
    </row>
    <row r="103" spans="1:52" ht="16.5" thickTop="1" thickBot="1" x14ac:dyDescent="0.3">
      <c r="A103" s="209"/>
      <c r="C103" s="22">
        <v>9999</v>
      </c>
      <c r="D103" s="23" t="s">
        <v>89</v>
      </c>
      <c r="E103" s="23" t="s">
        <v>89</v>
      </c>
      <c r="F103" s="21"/>
      <c r="G103" s="22">
        <v>9999</v>
      </c>
      <c r="H103" s="223" t="s">
        <v>89</v>
      </c>
      <c r="I103" s="23" t="s">
        <v>89</v>
      </c>
      <c r="J103" s="21"/>
      <c r="K103" s="22">
        <v>9999</v>
      </c>
      <c r="L103" s="23" t="s">
        <v>89</v>
      </c>
      <c r="M103" s="23" t="s">
        <v>89</v>
      </c>
      <c r="N103" s="206"/>
      <c r="O103" s="22">
        <v>9999</v>
      </c>
      <c r="P103" s="23" t="s">
        <v>89</v>
      </c>
      <c r="Q103" s="23" t="s">
        <v>89</v>
      </c>
      <c r="R103" s="206"/>
      <c r="S103" s="22">
        <v>9999</v>
      </c>
      <c r="T103" s="23" t="s">
        <v>89</v>
      </c>
      <c r="U103" s="23" t="s">
        <v>89</v>
      </c>
      <c r="V103" s="206"/>
      <c r="W103" s="22">
        <v>9999</v>
      </c>
      <c r="X103" s="23" t="s">
        <v>89</v>
      </c>
      <c r="Y103" s="23" t="s">
        <v>89</v>
      </c>
      <c r="Z103" s="206"/>
      <c r="AA103" s="22">
        <v>9999</v>
      </c>
      <c r="AB103" s="23" t="s">
        <v>89</v>
      </c>
      <c r="AC103" s="23" t="s">
        <v>89</v>
      </c>
      <c r="AD103" s="206"/>
      <c r="AE103" s="22">
        <v>9999</v>
      </c>
      <c r="AF103" s="23" t="s">
        <v>89</v>
      </c>
      <c r="AG103" s="23" t="s">
        <v>89</v>
      </c>
      <c r="AH103" s="206"/>
      <c r="AI103" s="22">
        <v>9999</v>
      </c>
      <c r="AJ103" s="23" t="s">
        <v>89</v>
      </c>
      <c r="AK103" s="23" t="s">
        <v>89</v>
      </c>
      <c r="AL103" s="206"/>
      <c r="AM103" s="22">
        <v>9999</v>
      </c>
      <c r="AN103" s="23" t="s">
        <v>89</v>
      </c>
      <c r="AO103" s="23" t="s">
        <v>89</v>
      </c>
      <c r="AP103" s="206"/>
      <c r="AQ103" s="22">
        <v>9999</v>
      </c>
      <c r="AR103" s="23" t="s">
        <v>89</v>
      </c>
      <c r="AS103" s="23" t="s">
        <v>89</v>
      </c>
      <c r="AT103" s="206"/>
      <c r="AU103" s="22">
        <v>9999</v>
      </c>
      <c r="AV103" s="23" t="s">
        <v>89</v>
      </c>
      <c r="AW103" s="23" t="s">
        <v>89</v>
      </c>
      <c r="AX103" s="206"/>
      <c r="AY103" s="206"/>
      <c r="AZ103" s="123"/>
    </row>
    <row r="104" spans="1:52" ht="16.5" thickTop="1" thickBot="1" x14ac:dyDescent="0.3">
      <c r="C104" s="22" t="s">
        <v>527</v>
      </c>
      <c r="D104" s="23" t="s">
        <v>528</v>
      </c>
      <c r="E104" s="23" t="s">
        <v>89</v>
      </c>
      <c r="F104" s="21"/>
      <c r="G104" s="22" t="s">
        <v>530</v>
      </c>
      <c r="H104" s="223" t="s">
        <v>529</v>
      </c>
      <c r="I104" s="23" t="s">
        <v>89</v>
      </c>
      <c r="J104" s="21"/>
      <c r="K104" s="22" t="s">
        <v>44</v>
      </c>
      <c r="L104" s="23" t="s">
        <v>531</v>
      </c>
      <c r="M104" s="23" t="s">
        <v>89</v>
      </c>
      <c r="N104" s="206"/>
      <c r="O104" s="22">
        <v>9999</v>
      </c>
      <c r="P104" s="23" t="s">
        <v>89</v>
      </c>
      <c r="Q104" s="23" t="s">
        <v>89</v>
      </c>
      <c r="R104" s="206"/>
      <c r="S104" s="22">
        <v>9999</v>
      </c>
      <c r="T104" s="23" t="s">
        <v>89</v>
      </c>
      <c r="U104" s="23" t="s">
        <v>89</v>
      </c>
      <c r="V104" s="206"/>
      <c r="W104" s="22">
        <v>9999</v>
      </c>
      <c r="X104" s="23" t="s">
        <v>89</v>
      </c>
      <c r="Y104" s="23" t="s">
        <v>89</v>
      </c>
      <c r="Z104" s="206"/>
      <c r="AA104" s="22">
        <v>9999</v>
      </c>
      <c r="AB104" s="23" t="s">
        <v>89</v>
      </c>
      <c r="AC104" s="23" t="s">
        <v>89</v>
      </c>
      <c r="AD104" s="206"/>
      <c r="AE104" s="22">
        <v>9999</v>
      </c>
      <c r="AF104" s="23" t="s">
        <v>89</v>
      </c>
      <c r="AG104" s="23" t="s">
        <v>89</v>
      </c>
      <c r="AH104" s="206"/>
      <c r="AI104" s="22">
        <v>9999</v>
      </c>
      <c r="AJ104" s="23" t="s">
        <v>89</v>
      </c>
      <c r="AK104" s="23" t="s">
        <v>89</v>
      </c>
      <c r="AL104" s="206"/>
      <c r="AM104" s="22">
        <v>9999</v>
      </c>
      <c r="AN104" s="23" t="s">
        <v>89</v>
      </c>
      <c r="AO104" s="23" t="s">
        <v>89</v>
      </c>
      <c r="AP104" s="206"/>
      <c r="AQ104" s="22">
        <v>9999</v>
      </c>
      <c r="AR104" s="23" t="s">
        <v>89</v>
      </c>
      <c r="AS104" s="23" t="s">
        <v>89</v>
      </c>
      <c r="AT104" s="206"/>
      <c r="AU104" s="22">
        <v>9999</v>
      </c>
      <c r="AV104" s="23" t="s">
        <v>89</v>
      </c>
      <c r="AW104" s="23" t="s">
        <v>89</v>
      </c>
      <c r="AX104" s="206"/>
      <c r="AY104" s="206"/>
    </row>
    <row r="105" spans="1:52" ht="16.5" thickTop="1" thickBot="1" x14ac:dyDescent="0.3">
      <c r="C105" s="22"/>
      <c r="D105" s="23"/>
      <c r="E105" s="23"/>
      <c r="G105" s="22"/>
      <c r="H105" s="23"/>
      <c r="I105" s="23"/>
      <c r="K105" s="22"/>
      <c r="L105" s="23"/>
      <c r="M105" s="23"/>
      <c r="N105" s="206"/>
      <c r="O105" s="22"/>
      <c r="P105" s="23"/>
      <c r="Q105" s="23"/>
      <c r="R105" s="206"/>
      <c r="S105" s="22"/>
      <c r="T105" s="23"/>
      <c r="U105" s="23"/>
      <c r="V105" s="206"/>
      <c r="W105" s="22"/>
      <c r="X105" s="23"/>
      <c r="Y105" s="23"/>
      <c r="Z105" s="206"/>
      <c r="AA105" s="22"/>
      <c r="AB105" s="23"/>
      <c r="AC105" s="23"/>
      <c r="AD105" s="206"/>
      <c r="AE105" s="22"/>
      <c r="AF105" s="23"/>
      <c r="AG105" s="23"/>
      <c r="AH105" s="206"/>
      <c r="AI105" s="22"/>
      <c r="AJ105" s="23"/>
      <c r="AK105" s="23"/>
      <c r="AL105" s="206"/>
      <c r="AM105" s="22"/>
      <c r="AN105" s="23"/>
      <c r="AO105" s="23"/>
      <c r="AP105" s="206"/>
      <c r="AQ105" s="22"/>
      <c r="AR105" s="23"/>
      <c r="AS105" s="23"/>
      <c r="AT105" s="206"/>
      <c r="AU105" s="22"/>
      <c r="AV105" s="23"/>
      <c r="AW105" s="23"/>
      <c r="AX105" s="206"/>
      <c r="AY105" s="206"/>
    </row>
    <row r="106" spans="1:52" ht="16.5" thickTop="1" thickBot="1" x14ac:dyDescent="0.3">
      <c r="C106" s="22"/>
      <c r="D106" s="23"/>
      <c r="E106" s="23"/>
      <c r="G106" s="22"/>
      <c r="H106" s="23"/>
      <c r="I106" s="23"/>
      <c r="K106" s="22"/>
      <c r="L106" s="23"/>
      <c r="M106" s="23"/>
      <c r="N106" s="206"/>
      <c r="O106" s="22"/>
      <c r="P106" s="23"/>
      <c r="Q106" s="23"/>
      <c r="R106" s="206"/>
      <c r="S106" s="22"/>
      <c r="T106" s="23"/>
      <c r="U106" s="23"/>
      <c r="V106" s="206"/>
      <c r="W106" s="22"/>
      <c r="X106" s="23"/>
      <c r="Y106" s="23"/>
      <c r="Z106" s="206"/>
      <c r="AA106" s="22"/>
      <c r="AB106" s="23"/>
      <c r="AC106" s="23"/>
      <c r="AD106" s="206"/>
      <c r="AE106" s="22"/>
      <c r="AF106" s="23"/>
      <c r="AG106" s="23"/>
      <c r="AH106" s="206"/>
      <c r="AI106" s="22"/>
      <c r="AJ106" s="23"/>
      <c r="AK106" s="23"/>
      <c r="AL106" s="206"/>
      <c r="AM106" s="22"/>
      <c r="AN106" s="23"/>
      <c r="AO106" s="23"/>
      <c r="AP106" s="206"/>
      <c r="AQ106" s="22"/>
      <c r="AR106" s="23"/>
      <c r="AS106" s="23"/>
      <c r="AT106" s="206"/>
      <c r="AU106" s="22"/>
      <c r="AV106" s="23"/>
      <c r="AW106" s="23"/>
      <c r="AX106" s="206"/>
      <c r="AY106" s="206"/>
    </row>
    <row r="107" spans="1:52" ht="16.5" thickTop="1" thickBot="1" x14ac:dyDescent="0.3">
      <c r="C107" s="22"/>
      <c r="D107" s="23"/>
      <c r="E107" s="23"/>
      <c r="G107" s="22"/>
      <c r="H107" s="23"/>
      <c r="I107" s="23"/>
      <c r="K107" s="22"/>
      <c r="L107" s="23"/>
      <c r="M107" s="23"/>
      <c r="N107" s="206"/>
      <c r="O107" s="22"/>
      <c r="P107" s="23"/>
      <c r="Q107" s="23"/>
      <c r="R107" s="206"/>
      <c r="S107" s="22"/>
      <c r="T107" s="23"/>
      <c r="U107" s="23"/>
      <c r="V107" s="206"/>
      <c r="W107" s="22"/>
      <c r="X107" s="23"/>
      <c r="Y107" s="23"/>
      <c r="Z107" s="206"/>
      <c r="AA107" s="22"/>
      <c r="AB107" s="23"/>
      <c r="AC107" s="23"/>
      <c r="AD107" s="206"/>
      <c r="AE107" s="22"/>
      <c r="AF107" s="23"/>
      <c r="AG107" s="23"/>
      <c r="AH107" s="206"/>
      <c r="AI107" s="22"/>
      <c r="AJ107" s="23"/>
      <c r="AK107" s="23"/>
      <c r="AL107" s="206"/>
      <c r="AM107" s="22"/>
      <c r="AN107" s="23"/>
      <c r="AO107" s="23"/>
      <c r="AP107" s="206"/>
      <c r="AQ107" s="22"/>
      <c r="AR107" s="23"/>
      <c r="AS107" s="23"/>
      <c r="AT107" s="206"/>
      <c r="AU107" s="22"/>
      <c r="AV107" s="23"/>
      <c r="AW107" s="23"/>
      <c r="AX107" s="206"/>
      <c r="AY107" s="206"/>
    </row>
    <row r="108" spans="1:52" ht="16.5" thickTop="1" thickBot="1" x14ac:dyDescent="0.3">
      <c r="C108" s="22"/>
      <c r="D108" s="23"/>
      <c r="E108" s="23"/>
      <c r="F108" s="21"/>
      <c r="G108" s="22"/>
      <c r="H108" s="223"/>
      <c r="I108" s="23"/>
      <c r="J108" s="21"/>
      <c r="K108" s="22"/>
      <c r="L108" s="23"/>
      <c r="M108" s="23"/>
      <c r="N108" s="206"/>
      <c r="O108" s="22"/>
      <c r="P108" s="23"/>
      <c r="Q108" s="23"/>
      <c r="R108" s="206"/>
      <c r="S108" s="22"/>
      <c r="T108" s="23"/>
      <c r="U108" s="23"/>
      <c r="V108" s="206"/>
      <c r="W108" s="22"/>
      <c r="X108" s="23"/>
      <c r="Y108" s="23"/>
      <c r="Z108" s="206"/>
      <c r="AA108" s="22"/>
      <c r="AB108" s="23"/>
      <c r="AC108" s="23"/>
      <c r="AD108" s="206"/>
      <c r="AE108" s="22"/>
      <c r="AF108" s="23"/>
      <c r="AG108" s="23"/>
      <c r="AH108" s="206"/>
      <c r="AI108" s="22"/>
      <c r="AJ108" s="23"/>
      <c r="AK108" s="23"/>
      <c r="AL108" s="206"/>
      <c r="AM108" s="22"/>
      <c r="AN108" s="23"/>
      <c r="AO108" s="23"/>
      <c r="AP108" s="206"/>
      <c r="AQ108" s="22"/>
      <c r="AR108" s="23"/>
      <c r="AS108" s="23"/>
      <c r="AT108" s="206"/>
      <c r="AU108" s="22"/>
      <c r="AV108" s="23"/>
      <c r="AW108" s="23"/>
      <c r="AX108" s="206"/>
      <c r="AY108" s="206"/>
    </row>
    <row r="109" spans="1:52" ht="16.5" thickTop="1" thickBot="1" x14ac:dyDescent="0.3">
      <c r="C109" s="22"/>
      <c r="D109" s="23"/>
      <c r="E109" s="23"/>
      <c r="G109" s="22"/>
      <c r="H109" s="23"/>
      <c r="I109" s="23"/>
      <c r="K109" s="22"/>
      <c r="L109" s="23"/>
      <c r="M109" s="23"/>
      <c r="N109" s="206"/>
      <c r="O109" s="22"/>
      <c r="P109" s="23"/>
      <c r="Q109" s="23"/>
      <c r="R109" s="206"/>
      <c r="S109" s="22"/>
      <c r="T109" s="23"/>
      <c r="U109" s="23"/>
      <c r="V109" s="206"/>
      <c r="W109" s="22"/>
      <c r="X109" s="23"/>
      <c r="Y109" s="23"/>
      <c r="Z109" s="206"/>
      <c r="AA109" s="22"/>
      <c r="AB109" s="23"/>
      <c r="AC109" s="23"/>
      <c r="AD109" s="206"/>
      <c r="AE109" s="22"/>
      <c r="AF109" s="23"/>
      <c r="AG109" s="23"/>
      <c r="AH109" s="206"/>
      <c r="AI109" s="22"/>
      <c r="AJ109" s="23"/>
      <c r="AK109" s="23"/>
      <c r="AL109" s="206"/>
      <c r="AM109" s="22"/>
      <c r="AN109" s="23"/>
      <c r="AO109" s="23"/>
      <c r="AP109" s="206"/>
      <c r="AQ109" s="22"/>
      <c r="AR109" s="23"/>
      <c r="AS109" s="23"/>
      <c r="AT109" s="206"/>
      <c r="AU109" s="22"/>
      <c r="AV109" s="23"/>
      <c r="AW109" s="23"/>
      <c r="AX109" s="206"/>
      <c r="AY109" s="206"/>
    </row>
    <row r="110" spans="1:52" ht="16.5" thickTop="1" thickBot="1" x14ac:dyDescent="0.3">
      <c r="C110" s="22"/>
      <c r="D110" s="23"/>
      <c r="E110" s="23"/>
      <c r="G110" s="22"/>
      <c r="H110" s="23"/>
      <c r="I110" s="23"/>
      <c r="K110" s="22"/>
      <c r="L110" s="23"/>
      <c r="M110" s="23"/>
      <c r="N110" s="206"/>
      <c r="O110" s="22"/>
      <c r="P110" s="23"/>
      <c r="Q110" s="23"/>
      <c r="R110" s="206"/>
      <c r="S110" s="22"/>
      <c r="T110" s="23"/>
      <c r="U110" s="23"/>
      <c r="V110" s="206"/>
      <c r="W110" s="22"/>
      <c r="X110" s="23"/>
      <c r="Y110" s="23"/>
      <c r="Z110" s="206"/>
      <c r="AA110" s="22"/>
      <c r="AB110" s="23"/>
      <c r="AC110" s="23"/>
      <c r="AD110" s="206"/>
      <c r="AE110" s="22"/>
      <c r="AF110" s="23"/>
      <c r="AG110" s="23"/>
      <c r="AH110" s="206"/>
      <c r="AI110" s="22"/>
      <c r="AJ110" s="23"/>
      <c r="AK110" s="23"/>
      <c r="AL110" s="206"/>
      <c r="AM110" s="22"/>
      <c r="AN110" s="23"/>
      <c r="AO110" s="23"/>
      <c r="AP110" s="206"/>
      <c r="AQ110" s="22"/>
      <c r="AR110" s="23"/>
      <c r="AS110" s="23"/>
      <c r="AT110" s="206"/>
      <c r="AU110" s="22"/>
      <c r="AV110" s="23"/>
      <c r="AW110" s="23"/>
      <c r="AX110" s="206"/>
      <c r="AY110" s="206"/>
    </row>
    <row r="111" spans="1:52" ht="16.5" thickTop="1" thickBot="1" x14ac:dyDescent="0.3">
      <c r="C111" s="22"/>
      <c r="D111" s="23"/>
      <c r="E111" s="23"/>
      <c r="G111" s="22"/>
      <c r="H111" s="23"/>
      <c r="I111" s="23"/>
      <c r="K111" s="22"/>
      <c r="L111" s="23"/>
      <c r="M111" s="23"/>
      <c r="N111" s="206"/>
      <c r="O111" s="22"/>
      <c r="P111" s="23"/>
      <c r="Q111" s="23"/>
      <c r="R111" s="206"/>
      <c r="S111" s="22"/>
      <c r="T111" s="23"/>
      <c r="U111" s="23"/>
      <c r="V111" s="206"/>
      <c r="W111" s="22"/>
      <c r="X111" s="23"/>
      <c r="Y111" s="23"/>
      <c r="Z111" s="206"/>
      <c r="AA111" s="22"/>
      <c r="AB111" s="23"/>
      <c r="AC111" s="23"/>
      <c r="AD111" s="206"/>
      <c r="AE111" s="22"/>
      <c r="AF111" s="23"/>
      <c r="AG111" s="23"/>
      <c r="AH111" s="206"/>
      <c r="AI111" s="22"/>
      <c r="AJ111" s="23"/>
      <c r="AK111" s="23"/>
      <c r="AL111" s="206"/>
      <c r="AM111" s="22"/>
      <c r="AN111" s="23"/>
      <c r="AO111" s="23"/>
      <c r="AP111" s="206"/>
      <c r="AQ111" s="22"/>
      <c r="AR111" s="23"/>
      <c r="AS111" s="23"/>
      <c r="AT111" s="206"/>
      <c r="AU111" s="22"/>
      <c r="AV111" s="23"/>
      <c r="AW111" s="23"/>
      <c r="AX111" s="206"/>
      <c r="AY111" s="206"/>
    </row>
    <row r="112" spans="1:52" ht="16.5" thickTop="1" thickBot="1" x14ac:dyDescent="0.3">
      <c r="C112" s="22"/>
      <c r="D112" s="23"/>
      <c r="E112" s="23"/>
      <c r="G112" s="22"/>
      <c r="H112" s="23"/>
      <c r="I112" s="23"/>
      <c r="K112" s="22"/>
      <c r="L112" s="23"/>
      <c r="M112" s="23"/>
      <c r="N112" s="206"/>
      <c r="O112" s="22"/>
      <c r="P112" s="23"/>
      <c r="Q112" s="23"/>
      <c r="R112" s="206"/>
      <c r="S112" s="22"/>
      <c r="T112" s="23"/>
      <c r="U112" s="23"/>
      <c r="V112" s="206"/>
      <c r="W112" s="22"/>
      <c r="X112" s="23"/>
      <c r="Y112" s="23"/>
      <c r="Z112" s="206"/>
      <c r="AA112" s="22"/>
      <c r="AB112" s="23"/>
      <c r="AC112" s="23"/>
      <c r="AD112" s="206"/>
      <c r="AE112" s="22"/>
      <c r="AF112" s="23"/>
      <c r="AG112" s="23"/>
      <c r="AH112" s="206"/>
      <c r="AI112" s="22"/>
      <c r="AJ112" s="23"/>
      <c r="AK112" s="23"/>
      <c r="AL112" s="206"/>
      <c r="AM112" s="22"/>
      <c r="AN112" s="23"/>
      <c r="AO112" s="23"/>
      <c r="AP112" s="206"/>
      <c r="AQ112" s="22"/>
      <c r="AR112" s="23"/>
      <c r="AS112" s="23"/>
      <c r="AT112" s="206"/>
      <c r="AU112" s="22"/>
      <c r="AV112" s="23"/>
      <c r="AW112" s="23"/>
      <c r="AX112" s="206"/>
      <c r="AY112" s="206"/>
    </row>
    <row r="113" spans="3:51" ht="16.5" thickTop="1" thickBot="1" x14ac:dyDescent="0.3">
      <c r="C113" s="22"/>
      <c r="D113" s="23"/>
      <c r="E113" s="23"/>
      <c r="G113" s="22"/>
      <c r="H113" s="23"/>
      <c r="I113" s="23"/>
      <c r="K113" s="22"/>
      <c r="L113" s="23"/>
      <c r="M113" s="23"/>
      <c r="N113" s="206"/>
      <c r="O113" s="22"/>
      <c r="P113" s="23"/>
      <c r="Q113" s="23"/>
      <c r="R113" s="206"/>
      <c r="S113" s="22"/>
      <c r="T113" s="23"/>
      <c r="U113" s="23"/>
      <c r="V113" s="206"/>
      <c r="W113" s="22"/>
      <c r="X113" s="23"/>
      <c r="Y113" s="23"/>
      <c r="Z113" s="206"/>
      <c r="AA113" s="22"/>
      <c r="AB113" s="23"/>
      <c r="AC113" s="23"/>
      <c r="AD113" s="206"/>
      <c r="AE113" s="22"/>
      <c r="AF113" s="23"/>
      <c r="AG113" s="23"/>
      <c r="AH113" s="206"/>
      <c r="AI113" s="22"/>
      <c r="AJ113" s="23"/>
      <c r="AK113" s="23"/>
      <c r="AL113" s="206"/>
      <c r="AM113" s="22"/>
      <c r="AN113" s="23"/>
      <c r="AO113" s="23"/>
      <c r="AP113" s="206"/>
      <c r="AQ113" s="22"/>
      <c r="AR113" s="23"/>
      <c r="AS113" s="23"/>
      <c r="AT113" s="206"/>
      <c r="AU113" s="22"/>
      <c r="AV113" s="23"/>
      <c r="AW113" s="23"/>
      <c r="AX113" s="206"/>
      <c r="AY113" s="206"/>
    </row>
    <row r="114" spans="3:51" ht="16.5" thickTop="1" thickBot="1" x14ac:dyDescent="0.3">
      <c r="C114" s="22"/>
      <c r="D114" s="23"/>
      <c r="E114" s="23"/>
      <c r="G114" s="22"/>
      <c r="H114" s="23"/>
      <c r="I114" s="23"/>
      <c r="K114" s="22"/>
      <c r="L114" s="23"/>
      <c r="M114" s="23"/>
      <c r="N114" s="206"/>
      <c r="O114" s="22"/>
      <c r="P114" s="23"/>
      <c r="Q114" s="23"/>
      <c r="R114" s="206"/>
      <c r="S114" s="22"/>
      <c r="T114" s="23"/>
      <c r="U114" s="23"/>
      <c r="V114" s="206"/>
      <c r="W114" s="22"/>
      <c r="X114" s="23"/>
      <c r="Y114" s="23"/>
      <c r="Z114" s="206"/>
      <c r="AA114" s="22"/>
      <c r="AB114" s="23"/>
      <c r="AC114" s="23"/>
      <c r="AD114" s="206"/>
      <c r="AE114" s="22"/>
      <c r="AF114" s="23"/>
      <c r="AG114" s="23"/>
      <c r="AH114" s="206"/>
      <c r="AI114" s="22"/>
      <c r="AJ114" s="23"/>
      <c r="AK114" s="23"/>
      <c r="AL114" s="206"/>
      <c r="AM114" s="22"/>
      <c r="AN114" s="23"/>
      <c r="AO114" s="23"/>
      <c r="AP114" s="206"/>
      <c r="AQ114" s="22"/>
      <c r="AR114" s="23"/>
      <c r="AS114" s="23"/>
      <c r="AT114" s="206"/>
      <c r="AU114" s="22"/>
      <c r="AV114" s="23"/>
      <c r="AW114" s="23"/>
      <c r="AX114" s="206"/>
      <c r="AY114" s="206"/>
    </row>
    <row r="115" spans="3:51" ht="16.5" thickTop="1" thickBot="1" x14ac:dyDescent="0.3">
      <c r="C115" s="22"/>
      <c r="D115" s="23"/>
      <c r="E115" s="23"/>
      <c r="G115" s="22"/>
      <c r="H115" s="23"/>
      <c r="I115" s="23"/>
      <c r="K115" s="22"/>
      <c r="L115" s="23"/>
      <c r="M115" s="23"/>
      <c r="N115" s="206"/>
      <c r="O115" s="22"/>
      <c r="P115" s="23"/>
      <c r="Q115" s="23"/>
      <c r="R115" s="206"/>
      <c r="S115" s="22"/>
      <c r="T115" s="23"/>
      <c r="U115" s="23"/>
      <c r="V115" s="206"/>
      <c r="W115" s="22"/>
      <c r="X115" s="23"/>
      <c r="Y115" s="23"/>
      <c r="Z115" s="206"/>
      <c r="AA115" s="22"/>
      <c r="AB115" s="23"/>
      <c r="AC115" s="23"/>
      <c r="AD115" s="206"/>
      <c r="AE115" s="22"/>
      <c r="AF115" s="23"/>
      <c r="AG115" s="23"/>
      <c r="AH115" s="206"/>
      <c r="AI115" s="22"/>
      <c r="AJ115" s="23"/>
      <c r="AK115" s="23"/>
      <c r="AL115" s="206"/>
      <c r="AM115" s="22"/>
      <c r="AN115" s="23"/>
      <c r="AO115" s="23"/>
      <c r="AP115" s="206"/>
      <c r="AQ115" s="22"/>
      <c r="AR115" s="23"/>
      <c r="AS115" s="23"/>
      <c r="AT115" s="206"/>
      <c r="AU115" s="22"/>
      <c r="AV115" s="23"/>
      <c r="AW115" s="23"/>
      <c r="AX115" s="206"/>
      <c r="AY115" s="206"/>
    </row>
    <row r="116" spans="3:51" ht="16.5" thickTop="1" thickBot="1" x14ac:dyDescent="0.3">
      <c r="C116" s="22"/>
      <c r="D116" s="23"/>
      <c r="E116" s="23"/>
      <c r="G116" s="22"/>
      <c r="H116" s="23"/>
      <c r="I116" s="23"/>
      <c r="K116" s="22"/>
      <c r="L116" s="23"/>
      <c r="M116" s="23"/>
      <c r="N116" s="206"/>
      <c r="O116" s="22"/>
      <c r="P116" s="23"/>
      <c r="Q116" s="23"/>
      <c r="R116" s="206"/>
      <c r="S116" s="22"/>
      <c r="T116" s="23"/>
      <c r="U116" s="23"/>
      <c r="V116" s="206"/>
      <c r="W116" s="22"/>
      <c r="X116" s="23"/>
      <c r="Y116" s="23"/>
      <c r="Z116" s="206"/>
      <c r="AA116" s="22"/>
      <c r="AB116" s="23"/>
      <c r="AC116" s="23"/>
      <c r="AD116" s="206"/>
      <c r="AE116" s="22"/>
      <c r="AF116" s="23"/>
      <c r="AG116" s="23"/>
      <c r="AH116" s="206"/>
      <c r="AI116" s="22"/>
      <c r="AJ116" s="23"/>
      <c r="AK116" s="23"/>
      <c r="AL116" s="206"/>
      <c r="AM116" s="22"/>
      <c r="AN116" s="23"/>
      <c r="AO116" s="23"/>
      <c r="AP116" s="206"/>
      <c r="AQ116" s="22"/>
      <c r="AR116" s="23"/>
      <c r="AS116" s="23"/>
      <c r="AT116" s="206"/>
      <c r="AU116" s="22"/>
      <c r="AV116" s="23"/>
      <c r="AW116" s="23"/>
      <c r="AX116" s="206"/>
      <c r="AY116" s="206"/>
    </row>
    <row r="117" spans="3:51" ht="16.5" thickTop="1" thickBot="1" x14ac:dyDescent="0.3">
      <c r="C117" s="22"/>
      <c r="D117" s="23"/>
      <c r="E117" s="23"/>
      <c r="G117" s="22"/>
      <c r="H117" s="23"/>
      <c r="I117" s="23"/>
      <c r="K117" s="22"/>
      <c r="L117" s="23"/>
      <c r="M117" s="23"/>
      <c r="N117" s="206"/>
      <c r="O117" s="22"/>
      <c r="P117" s="23"/>
      <c r="Q117" s="23"/>
      <c r="R117" s="206"/>
      <c r="S117" s="22"/>
      <c r="T117" s="23"/>
      <c r="U117" s="23"/>
      <c r="V117" s="206"/>
      <c r="W117" s="22"/>
      <c r="X117" s="23"/>
      <c r="Y117" s="23"/>
      <c r="Z117" s="206"/>
      <c r="AA117" s="22"/>
      <c r="AB117" s="23"/>
      <c r="AC117" s="23"/>
      <c r="AD117" s="206"/>
      <c r="AE117" s="22"/>
      <c r="AF117" s="23"/>
      <c r="AG117" s="23"/>
      <c r="AH117" s="206"/>
      <c r="AI117" s="22"/>
      <c r="AJ117" s="23"/>
      <c r="AK117" s="23"/>
      <c r="AL117" s="206"/>
      <c r="AM117" s="22"/>
      <c r="AN117" s="23"/>
      <c r="AO117" s="23"/>
      <c r="AP117" s="206"/>
      <c r="AQ117" s="22"/>
      <c r="AR117" s="23"/>
      <c r="AS117" s="23"/>
      <c r="AT117" s="206"/>
      <c r="AU117" s="22"/>
      <c r="AV117" s="23"/>
      <c r="AW117" s="23"/>
      <c r="AX117" s="206"/>
      <c r="AY117" s="206"/>
    </row>
    <row r="118" spans="3:51" ht="16.5" thickTop="1" thickBot="1" x14ac:dyDescent="0.3">
      <c r="C118" s="22"/>
      <c r="D118" s="23"/>
      <c r="E118" s="23"/>
      <c r="G118" s="22"/>
      <c r="H118" s="23"/>
      <c r="I118" s="23"/>
      <c r="K118" s="22"/>
      <c r="L118" s="23"/>
      <c r="M118" s="23"/>
      <c r="N118" s="206"/>
      <c r="O118" s="22"/>
      <c r="P118" s="23"/>
      <c r="Q118" s="23"/>
      <c r="R118" s="206"/>
      <c r="S118" s="22"/>
      <c r="T118" s="23"/>
      <c r="U118" s="23"/>
      <c r="V118" s="206"/>
      <c r="W118" s="22"/>
      <c r="X118" s="23"/>
      <c r="Y118" s="23"/>
      <c r="Z118" s="206"/>
      <c r="AA118" s="22"/>
      <c r="AB118" s="23"/>
      <c r="AC118" s="23"/>
      <c r="AD118" s="206"/>
      <c r="AE118" s="22"/>
      <c r="AF118" s="23"/>
      <c r="AG118" s="23"/>
      <c r="AH118" s="206"/>
      <c r="AI118" s="22"/>
      <c r="AJ118" s="23"/>
      <c r="AK118" s="23"/>
      <c r="AL118" s="206"/>
      <c r="AM118" s="22"/>
      <c r="AN118" s="23"/>
      <c r="AO118" s="23"/>
      <c r="AP118" s="206"/>
      <c r="AQ118" s="22"/>
      <c r="AR118" s="23"/>
      <c r="AS118" s="23"/>
      <c r="AT118" s="206"/>
      <c r="AU118" s="22"/>
      <c r="AV118" s="23"/>
      <c r="AW118" s="23"/>
      <c r="AX118" s="206"/>
      <c r="AY118" s="206"/>
    </row>
    <row r="119" spans="3:51" ht="16.5" thickTop="1" thickBot="1" x14ac:dyDescent="0.3">
      <c r="C119" s="22"/>
      <c r="D119" s="23"/>
      <c r="E119" s="23"/>
      <c r="G119" s="22"/>
      <c r="H119" s="23"/>
      <c r="I119" s="23"/>
      <c r="K119" s="22"/>
      <c r="L119" s="23"/>
      <c r="M119" s="23"/>
      <c r="N119" s="206"/>
      <c r="O119" s="22"/>
      <c r="P119" s="23"/>
      <c r="Q119" s="23"/>
      <c r="R119" s="206"/>
      <c r="S119" s="22"/>
      <c r="T119" s="23"/>
      <c r="U119" s="23"/>
      <c r="V119" s="206"/>
      <c r="W119" s="22"/>
      <c r="X119" s="23"/>
      <c r="Y119" s="23"/>
      <c r="Z119" s="206"/>
      <c r="AA119" s="22"/>
      <c r="AB119" s="23"/>
      <c r="AC119" s="23"/>
      <c r="AD119" s="206"/>
      <c r="AE119" s="22"/>
      <c r="AF119" s="23"/>
      <c r="AG119" s="23"/>
      <c r="AH119" s="206"/>
      <c r="AI119" s="22"/>
      <c r="AJ119" s="23"/>
      <c r="AK119" s="23"/>
      <c r="AL119" s="206"/>
      <c r="AM119" s="22"/>
      <c r="AN119" s="23"/>
      <c r="AO119" s="23"/>
      <c r="AP119" s="206"/>
      <c r="AQ119" s="22"/>
      <c r="AR119" s="23"/>
      <c r="AS119" s="23"/>
      <c r="AT119" s="206"/>
      <c r="AU119" s="22"/>
      <c r="AV119" s="23"/>
      <c r="AW119" s="23"/>
      <c r="AX119" s="206"/>
      <c r="AY119" s="206"/>
    </row>
    <row r="120" spans="3:51" ht="16.5" thickTop="1" thickBot="1" x14ac:dyDescent="0.3">
      <c r="C120" s="22"/>
      <c r="D120" s="23"/>
      <c r="E120" s="23"/>
      <c r="G120" s="22"/>
      <c r="H120" s="23"/>
      <c r="I120" s="23"/>
      <c r="K120" s="22"/>
      <c r="L120" s="23"/>
      <c r="M120" s="23"/>
      <c r="N120" s="206"/>
      <c r="O120" s="22"/>
      <c r="P120" s="23"/>
      <c r="Q120" s="23"/>
      <c r="R120" s="206"/>
      <c r="S120" s="22"/>
      <c r="T120" s="23"/>
      <c r="U120" s="23"/>
      <c r="V120" s="206"/>
      <c r="W120" s="22"/>
      <c r="X120" s="23"/>
      <c r="Y120" s="23"/>
      <c r="Z120" s="206"/>
      <c r="AA120" s="22"/>
      <c r="AB120" s="23"/>
      <c r="AC120" s="23"/>
      <c r="AD120" s="206"/>
      <c r="AE120" s="22"/>
      <c r="AF120" s="23"/>
      <c r="AG120" s="23"/>
      <c r="AH120" s="206"/>
      <c r="AI120" s="22"/>
      <c r="AJ120" s="23"/>
      <c r="AK120" s="23"/>
      <c r="AL120" s="206"/>
      <c r="AM120" s="22"/>
      <c r="AN120" s="23"/>
      <c r="AO120" s="23"/>
      <c r="AP120" s="206"/>
      <c r="AQ120" s="22"/>
      <c r="AR120" s="23"/>
      <c r="AS120" s="23"/>
      <c r="AT120" s="206"/>
      <c r="AU120" s="22"/>
      <c r="AV120" s="23"/>
      <c r="AW120" s="23"/>
      <c r="AX120" s="206"/>
      <c r="AY120" s="206"/>
    </row>
    <row r="121" spans="3:51" ht="16.5" thickTop="1" thickBot="1" x14ac:dyDescent="0.3">
      <c r="C121" s="22"/>
      <c r="D121" s="23"/>
      <c r="E121" s="23"/>
      <c r="G121" s="22"/>
      <c r="H121" s="23"/>
      <c r="I121" s="23"/>
      <c r="K121" s="22"/>
      <c r="L121" s="23"/>
      <c r="M121" s="23"/>
      <c r="N121" s="206"/>
      <c r="O121" s="22"/>
      <c r="P121" s="23"/>
      <c r="Q121" s="23"/>
      <c r="R121" s="206"/>
      <c r="S121" s="22"/>
      <c r="T121" s="23"/>
      <c r="U121" s="23"/>
      <c r="V121" s="206"/>
      <c r="W121" s="22"/>
      <c r="X121" s="23"/>
      <c r="Y121" s="23"/>
      <c r="Z121" s="206"/>
      <c r="AA121" s="22"/>
      <c r="AB121" s="23"/>
      <c r="AC121" s="23"/>
      <c r="AD121" s="206"/>
      <c r="AE121" s="22"/>
      <c r="AF121" s="23"/>
      <c r="AG121" s="23"/>
      <c r="AH121" s="206"/>
      <c r="AI121" s="22"/>
      <c r="AJ121" s="23"/>
      <c r="AK121" s="23"/>
      <c r="AL121" s="206"/>
      <c r="AM121" s="22"/>
      <c r="AN121" s="23"/>
      <c r="AO121" s="23"/>
      <c r="AP121" s="206"/>
      <c r="AQ121" s="22"/>
      <c r="AR121" s="23"/>
      <c r="AS121" s="23"/>
      <c r="AT121" s="206"/>
      <c r="AU121" s="22"/>
      <c r="AV121" s="23"/>
      <c r="AW121" s="23"/>
      <c r="AX121" s="206"/>
      <c r="AY121" s="206"/>
    </row>
    <row r="122" spans="3:51" ht="16.5" thickTop="1" thickBot="1" x14ac:dyDescent="0.3">
      <c r="C122" s="22"/>
      <c r="D122" s="23"/>
      <c r="E122" s="23"/>
      <c r="G122" s="22"/>
      <c r="H122" s="23"/>
      <c r="I122" s="23"/>
      <c r="K122" s="22"/>
      <c r="L122" s="23"/>
      <c r="M122" s="23"/>
      <c r="N122" s="206"/>
      <c r="O122" s="22"/>
      <c r="P122" s="23"/>
      <c r="Q122" s="23"/>
      <c r="R122" s="206"/>
      <c r="S122" s="22"/>
      <c r="T122" s="23"/>
      <c r="U122" s="23"/>
      <c r="V122" s="206"/>
      <c r="W122" s="22"/>
      <c r="X122" s="23"/>
      <c r="Y122" s="23"/>
      <c r="Z122" s="206"/>
      <c r="AA122" s="22"/>
      <c r="AB122" s="23"/>
      <c r="AC122" s="23"/>
      <c r="AD122" s="206"/>
      <c r="AE122" s="22"/>
      <c r="AF122" s="23"/>
      <c r="AG122" s="23"/>
      <c r="AH122" s="206"/>
      <c r="AI122" s="22"/>
      <c r="AJ122" s="23"/>
      <c r="AK122" s="23"/>
      <c r="AL122" s="206"/>
      <c r="AM122" s="22"/>
      <c r="AN122" s="23"/>
      <c r="AO122" s="23"/>
      <c r="AP122" s="206"/>
      <c r="AQ122" s="22"/>
      <c r="AR122" s="23"/>
      <c r="AS122" s="23"/>
      <c r="AT122" s="206"/>
      <c r="AU122" s="22"/>
      <c r="AV122" s="23"/>
      <c r="AW122" s="23"/>
      <c r="AX122" s="206"/>
      <c r="AY122" s="206"/>
    </row>
    <row r="123" spans="3:51" ht="16.5" thickTop="1" thickBot="1" x14ac:dyDescent="0.3">
      <c r="C123" s="22"/>
      <c r="D123" s="23"/>
      <c r="E123" s="23"/>
      <c r="G123" s="22"/>
      <c r="H123" s="23"/>
      <c r="I123" s="23"/>
      <c r="K123" s="22"/>
      <c r="L123" s="23"/>
      <c r="M123" s="23"/>
      <c r="N123" s="206"/>
      <c r="O123" s="22"/>
      <c r="P123" s="23"/>
      <c r="Q123" s="23"/>
      <c r="R123" s="206"/>
      <c r="S123" s="22"/>
      <c r="T123" s="23"/>
      <c r="U123" s="23"/>
      <c r="V123" s="206"/>
      <c r="W123" s="22"/>
      <c r="X123" s="23"/>
      <c r="Y123" s="23"/>
      <c r="Z123" s="206"/>
      <c r="AA123" s="22"/>
      <c r="AB123" s="23"/>
      <c r="AC123" s="23"/>
      <c r="AD123" s="206"/>
      <c r="AE123" s="22"/>
      <c r="AF123" s="23"/>
      <c r="AG123" s="23"/>
      <c r="AH123" s="206"/>
      <c r="AI123" s="22"/>
      <c r="AJ123" s="23"/>
      <c r="AK123" s="23"/>
      <c r="AL123" s="206"/>
      <c r="AM123" s="22"/>
      <c r="AN123" s="23"/>
      <c r="AO123" s="23"/>
      <c r="AP123" s="206"/>
      <c r="AQ123" s="22"/>
      <c r="AR123" s="23"/>
      <c r="AS123" s="23"/>
      <c r="AT123" s="206"/>
      <c r="AU123" s="22"/>
      <c r="AV123" s="23"/>
      <c r="AW123" s="23"/>
      <c r="AX123" s="206"/>
      <c r="AY123" s="206"/>
    </row>
    <row r="124" spans="3:51" ht="16.5" thickTop="1" thickBot="1" x14ac:dyDescent="0.3">
      <c r="C124" s="22"/>
      <c r="D124" s="23"/>
      <c r="E124" s="23"/>
      <c r="G124" s="22"/>
      <c r="H124" s="23"/>
      <c r="I124" s="23"/>
      <c r="K124" s="22"/>
      <c r="L124" s="23"/>
      <c r="M124" s="23"/>
      <c r="N124" s="206"/>
      <c r="O124" s="22"/>
      <c r="P124" s="23"/>
      <c r="Q124" s="23"/>
      <c r="R124" s="206"/>
      <c r="S124" s="22"/>
      <c r="T124" s="23"/>
      <c r="U124" s="23"/>
      <c r="V124" s="206"/>
      <c r="W124" s="22"/>
      <c r="X124" s="23"/>
      <c r="Y124" s="23"/>
      <c r="Z124" s="206"/>
      <c r="AA124" s="22"/>
      <c r="AB124" s="23"/>
      <c r="AC124" s="23"/>
      <c r="AD124" s="206"/>
      <c r="AE124" s="22"/>
      <c r="AF124" s="23"/>
      <c r="AG124" s="23"/>
      <c r="AH124" s="206"/>
      <c r="AI124" s="22"/>
      <c r="AJ124" s="23"/>
      <c r="AK124" s="23"/>
      <c r="AL124" s="206"/>
      <c r="AM124" s="22"/>
      <c r="AN124" s="23"/>
      <c r="AO124" s="23"/>
      <c r="AP124" s="206"/>
      <c r="AQ124" s="22"/>
      <c r="AR124" s="23"/>
      <c r="AS124" s="23"/>
      <c r="AT124" s="206"/>
      <c r="AU124" s="22"/>
      <c r="AV124" s="23"/>
      <c r="AW124" s="23"/>
      <c r="AX124" s="206"/>
      <c r="AY124" s="206"/>
    </row>
    <row r="125" spans="3:51" ht="16.5" thickTop="1" thickBot="1" x14ac:dyDescent="0.3">
      <c r="C125" s="22"/>
      <c r="D125" s="23"/>
      <c r="E125" s="23"/>
      <c r="G125" s="22"/>
      <c r="H125" s="23"/>
      <c r="I125" s="23"/>
      <c r="K125" s="22"/>
      <c r="L125" s="23"/>
      <c r="M125" s="23"/>
      <c r="N125" s="206"/>
      <c r="O125" s="22"/>
      <c r="P125" s="23"/>
      <c r="Q125" s="23"/>
      <c r="R125" s="206"/>
      <c r="S125" s="22"/>
      <c r="T125" s="23"/>
      <c r="U125" s="23"/>
      <c r="V125" s="206"/>
      <c r="W125" s="22"/>
      <c r="X125" s="23"/>
      <c r="Y125" s="23"/>
      <c r="Z125" s="206"/>
      <c r="AA125" s="22"/>
      <c r="AB125" s="23"/>
      <c r="AC125" s="23"/>
      <c r="AD125" s="206"/>
      <c r="AE125" s="22"/>
      <c r="AF125" s="23"/>
      <c r="AG125" s="23"/>
      <c r="AH125" s="206"/>
      <c r="AI125" s="22"/>
      <c r="AJ125" s="23"/>
      <c r="AK125" s="23"/>
      <c r="AL125" s="206"/>
      <c r="AM125" s="22"/>
      <c r="AN125" s="23"/>
      <c r="AO125" s="23"/>
      <c r="AP125" s="206"/>
      <c r="AQ125" s="22"/>
      <c r="AR125" s="23"/>
      <c r="AS125" s="23"/>
      <c r="AT125" s="206"/>
      <c r="AU125" s="22"/>
      <c r="AV125" s="23"/>
      <c r="AW125" s="23"/>
      <c r="AX125" s="206"/>
      <c r="AY125" s="206"/>
    </row>
    <row r="126" spans="3:51" ht="16.5" thickTop="1" thickBot="1" x14ac:dyDescent="0.3">
      <c r="C126" s="22"/>
      <c r="D126" s="23"/>
      <c r="E126" s="23"/>
      <c r="G126" s="22"/>
      <c r="H126" s="23"/>
      <c r="I126" s="23"/>
      <c r="K126" s="22"/>
      <c r="L126" s="23"/>
      <c r="M126" s="23"/>
      <c r="N126" s="206"/>
      <c r="O126" s="22"/>
      <c r="P126" s="23"/>
      <c r="Q126" s="23"/>
      <c r="R126" s="206"/>
      <c r="S126" s="22"/>
      <c r="T126" s="23"/>
      <c r="U126" s="23"/>
      <c r="V126" s="206"/>
      <c r="W126" s="22"/>
      <c r="X126" s="23"/>
      <c r="Y126" s="23"/>
      <c r="Z126" s="206"/>
      <c r="AA126" s="22"/>
      <c r="AB126" s="23"/>
      <c r="AC126" s="23"/>
      <c r="AD126" s="206"/>
      <c r="AE126" s="22"/>
      <c r="AF126" s="23"/>
      <c r="AG126" s="23"/>
      <c r="AH126" s="206"/>
      <c r="AI126" s="22"/>
      <c r="AJ126" s="23"/>
      <c r="AK126" s="23"/>
      <c r="AL126" s="206"/>
      <c r="AM126" s="22"/>
      <c r="AN126" s="23"/>
      <c r="AO126" s="23"/>
      <c r="AP126" s="206"/>
      <c r="AQ126" s="22"/>
      <c r="AR126" s="23"/>
      <c r="AS126" s="23"/>
      <c r="AT126" s="206"/>
      <c r="AU126" s="22"/>
      <c r="AV126" s="23"/>
      <c r="AW126" s="23"/>
      <c r="AX126" s="206"/>
      <c r="AY126" s="206"/>
    </row>
    <row r="127" spans="3:51" ht="16.5" thickTop="1" thickBot="1" x14ac:dyDescent="0.3">
      <c r="C127" s="22"/>
      <c r="D127" s="23"/>
      <c r="E127" s="23"/>
      <c r="G127" s="22"/>
      <c r="H127" s="23"/>
      <c r="I127" s="23"/>
      <c r="K127" s="22"/>
      <c r="L127" s="23"/>
      <c r="M127" s="23"/>
      <c r="N127" s="206"/>
      <c r="O127" s="22"/>
      <c r="P127" s="23"/>
      <c r="Q127" s="23"/>
      <c r="R127" s="206"/>
      <c r="S127" s="22"/>
      <c r="T127" s="23"/>
      <c r="U127" s="23"/>
      <c r="V127" s="206"/>
      <c r="W127" s="22"/>
      <c r="X127" s="23"/>
      <c r="Y127" s="23"/>
      <c r="Z127" s="206"/>
      <c r="AA127" s="22"/>
      <c r="AB127" s="23"/>
      <c r="AC127" s="23"/>
      <c r="AD127" s="206"/>
      <c r="AE127" s="22"/>
      <c r="AF127" s="23"/>
      <c r="AG127" s="23"/>
      <c r="AH127" s="206"/>
      <c r="AI127" s="22"/>
      <c r="AJ127" s="23"/>
      <c r="AK127" s="23"/>
      <c r="AL127" s="206"/>
      <c r="AM127" s="22"/>
      <c r="AN127" s="23"/>
      <c r="AO127" s="23"/>
      <c r="AP127" s="206"/>
      <c r="AQ127" s="22"/>
      <c r="AR127" s="23"/>
      <c r="AS127" s="23"/>
      <c r="AT127" s="206"/>
      <c r="AU127" s="22"/>
      <c r="AV127" s="23"/>
      <c r="AW127" s="23"/>
      <c r="AX127" s="206"/>
      <c r="AY127" s="206"/>
    </row>
    <row r="128" spans="3:51" ht="16.5" thickTop="1" thickBot="1" x14ac:dyDescent="0.3">
      <c r="C128" s="22"/>
      <c r="D128" s="23"/>
      <c r="E128" s="23"/>
      <c r="G128" s="22"/>
      <c r="H128" s="23"/>
      <c r="I128" s="23"/>
      <c r="K128" s="22"/>
      <c r="L128" s="23"/>
      <c r="M128" s="23"/>
      <c r="N128" s="206"/>
      <c r="O128" s="22"/>
      <c r="P128" s="23"/>
      <c r="Q128" s="23"/>
      <c r="R128" s="206"/>
      <c r="S128" s="22"/>
      <c r="T128" s="23"/>
      <c r="U128" s="23"/>
      <c r="V128" s="206"/>
      <c r="W128" s="22"/>
      <c r="X128" s="23"/>
      <c r="Y128" s="23"/>
      <c r="Z128" s="206"/>
      <c r="AA128" s="22"/>
      <c r="AB128" s="23"/>
      <c r="AC128" s="23"/>
      <c r="AD128" s="206"/>
      <c r="AE128" s="22"/>
      <c r="AF128" s="23"/>
      <c r="AG128" s="23"/>
      <c r="AH128" s="206"/>
      <c r="AI128" s="22"/>
      <c r="AJ128" s="23"/>
      <c r="AK128" s="23"/>
      <c r="AL128" s="206"/>
      <c r="AM128" s="22"/>
      <c r="AN128" s="23"/>
      <c r="AO128" s="23"/>
      <c r="AP128" s="206"/>
      <c r="AQ128" s="22"/>
      <c r="AR128" s="23"/>
      <c r="AS128" s="23"/>
      <c r="AT128" s="206"/>
      <c r="AU128" s="22"/>
      <c r="AV128" s="23"/>
      <c r="AW128" s="23"/>
      <c r="AX128" s="206"/>
      <c r="AY128" s="206"/>
    </row>
    <row r="129" spans="3:51" ht="16.5" thickTop="1" thickBot="1" x14ac:dyDescent="0.3">
      <c r="C129" s="22"/>
      <c r="D129" s="23"/>
      <c r="E129" s="23"/>
      <c r="G129" s="22"/>
      <c r="H129" s="23"/>
      <c r="I129" s="23"/>
      <c r="K129" s="22"/>
      <c r="L129" s="23"/>
      <c r="M129" s="23"/>
      <c r="N129" s="206"/>
      <c r="O129" s="22"/>
      <c r="P129" s="23"/>
      <c r="Q129" s="23"/>
      <c r="R129" s="206"/>
      <c r="S129" s="22"/>
      <c r="T129" s="23"/>
      <c r="U129" s="23"/>
      <c r="V129" s="206"/>
      <c r="W129" s="22"/>
      <c r="X129" s="23"/>
      <c r="Y129" s="23"/>
      <c r="Z129" s="206"/>
      <c r="AA129" s="22"/>
      <c r="AB129" s="23"/>
      <c r="AC129" s="23"/>
      <c r="AD129" s="206"/>
      <c r="AE129" s="22"/>
      <c r="AF129" s="23"/>
      <c r="AG129" s="23"/>
      <c r="AH129" s="206"/>
      <c r="AI129" s="22"/>
      <c r="AJ129" s="23"/>
      <c r="AK129" s="23"/>
      <c r="AL129" s="206"/>
      <c r="AM129" s="22"/>
      <c r="AN129" s="23"/>
      <c r="AO129" s="23"/>
      <c r="AP129" s="206"/>
      <c r="AQ129" s="22"/>
      <c r="AR129" s="23"/>
      <c r="AS129" s="23"/>
      <c r="AT129" s="206"/>
      <c r="AU129" s="22"/>
      <c r="AV129" s="23"/>
      <c r="AW129" s="23"/>
      <c r="AX129" s="206"/>
      <c r="AY129" s="206"/>
    </row>
    <row r="130" spans="3:51" ht="16.5" thickTop="1" thickBot="1" x14ac:dyDescent="0.3">
      <c r="C130" s="22"/>
      <c r="D130" s="23"/>
      <c r="E130" s="23"/>
      <c r="G130" s="22"/>
      <c r="H130" s="23"/>
      <c r="I130" s="23"/>
      <c r="K130" s="22"/>
      <c r="L130" s="23"/>
      <c r="M130" s="23"/>
      <c r="N130" s="206"/>
      <c r="O130" s="22"/>
      <c r="P130" s="23"/>
      <c r="Q130" s="23"/>
      <c r="R130" s="206"/>
      <c r="S130" s="22"/>
      <c r="T130" s="23"/>
      <c r="U130" s="23"/>
      <c r="V130" s="206"/>
      <c r="W130" s="22"/>
      <c r="X130" s="23"/>
      <c r="Y130" s="23"/>
      <c r="Z130" s="206"/>
      <c r="AA130" s="22"/>
      <c r="AB130" s="23"/>
      <c r="AC130" s="23"/>
      <c r="AD130" s="206"/>
      <c r="AE130" s="22"/>
      <c r="AF130" s="23"/>
      <c r="AG130" s="23"/>
      <c r="AH130" s="206"/>
      <c r="AI130" s="22"/>
      <c r="AJ130" s="23"/>
      <c r="AK130" s="23"/>
      <c r="AL130" s="206"/>
      <c r="AM130" s="22"/>
      <c r="AN130" s="23"/>
      <c r="AO130" s="23"/>
      <c r="AP130" s="206"/>
      <c r="AQ130" s="22"/>
      <c r="AR130" s="23"/>
      <c r="AS130" s="23"/>
      <c r="AT130" s="206"/>
      <c r="AU130" s="22"/>
      <c r="AV130" s="23"/>
      <c r="AW130" s="23"/>
      <c r="AX130" s="206"/>
      <c r="AY130" s="206"/>
    </row>
    <row r="131" spans="3:51" ht="16.5" thickTop="1" thickBot="1" x14ac:dyDescent="0.3">
      <c r="C131" s="22"/>
      <c r="D131" s="23"/>
      <c r="E131" s="23"/>
      <c r="G131" s="22"/>
      <c r="H131" s="23"/>
      <c r="I131" s="23"/>
      <c r="K131" s="22"/>
      <c r="L131" s="23"/>
      <c r="M131" s="23"/>
      <c r="N131" s="206"/>
      <c r="O131" s="22"/>
      <c r="P131" s="23"/>
      <c r="Q131" s="23"/>
      <c r="R131" s="206"/>
      <c r="S131" s="22"/>
      <c r="T131" s="23"/>
      <c r="U131" s="23"/>
      <c r="V131" s="206"/>
      <c r="W131" s="22"/>
      <c r="X131" s="23"/>
      <c r="Y131" s="23"/>
      <c r="Z131" s="206"/>
      <c r="AA131" s="22"/>
      <c r="AB131" s="23"/>
      <c r="AC131" s="23"/>
      <c r="AD131" s="206"/>
      <c r="AE131" s="22"/>
      <c r="AF131" s="23"/>
      <c r="AG131" s="23"/>
      <c r="AH131" s="206"/>
      <c r="AI131" s="22"/>
      <c r="AJ131" s="23"/>
      <c r="AK131" s="23"/>
      <c r="AL131" s="206"/>
      <c r="AM131" s="22"/>
      <c r="AN131" s="23"/>
      <c r="AO131" s="23"/>
      <c r="AP131" s="206"/>
      <c r="AQ131" s="22"/>
      <c r="AR131" s="23"/>
      <c r="AS131" s="23"/>
      <c r="AT131" s="206"/>
      <c r="AU131" s="22"/>
      <c r="AV131" s="23"/>
      <c r="AW131" s="23"/>
      <c r="AX131" s="206"/>
      <c r="AY131" s="206"/>
    </row>
    <row r="132" spans="3:51" ht="16.5" thickTop="1" thickBot="1" x14ac:dyDescent="0.3">
      <c r="C132" s="22"/>
      <c r="D132" s="23"/>
      <c r="E132" s="23"/>
      <c r="G132" s="22"/>
      <c r="H132" s="23"/>
      <c r="I132" s="23"/>
      <c r="K132" s="22"/>
      <c r="L132" s="23"/>
      <c r="M132" s="23"/>
      <c r="N132" s="206"/>
      <c r="O132" s="22"/>
      <c r="P132" s="23"/>
      <c r="Q132" s="23"/>
      <c r="R132" s="206"/>
      <c r="S132" s="22"/>
      <c r="T132" s="23"/>
      <c r="U132" s="23"/>
      <c r="V132" s="206"/>
      <c r="W132" s="22"/>
      <c r="X132" s="23"/>
      <c r="Y132" s="23"/>
      <c r="Z132" s="206"/>
      <c r="AA132" s="22"/>
      <c r="AB132" s="23"/>
      <c r="AC132" s="23"/>
      <c r="AD132" s="206"/>
      <c r="AE132" s="22"/>
      <c r="AF132" s="23"/>
      <c r="AG132" s="23"/>
      <c r="AH132" s="206"/>
      <c r="AI132" s="22"/>
      <c r="AJ132" s="23"/>
      <c r="AK132" s="23"/>
      <c r="AL132" s="206"/>
      <c r="AM132" s="22"/>
      <c r="AN132" s="23"/>
      <c r="AO132" s="23"/>
      <c r="AP132" s="206"/>
      <c r="AQ132" s="22"/>
      <c r="AR132" s="23"/>
      <c r="AS132" s="23"/>
      <c r="AT132" s="206"/>
      <c r="AU132" s="22"/>
      <c r="AV132" s="23"/>
      <c r="AW132" s="23"/>
      <c r="AX132" s="206"/>
      <c r="AY132" s="206"/>
    </row>
    <row r="133" spans="3:51" ht="16.5" thickTop="1" thickBot="1" x14ac:dyDescent="0.3">
      <c r="C133" s="22"/>
      <c r="D133" s="23"/>
      <c r="E133" s="23"/>
      <c r="G133" s="22"/>
      <c r="H133" s="23"/>
      <c r="I133" s="23"/>
      <c r="K133" s="22"/>
      <c r="L133" s="23"/>
      <c r="M133" s="23"/>
      <c r="N133" s="206"/>
      <c r="O133" s="22"/>
      <c r="P133" s="23"/>
      <c r="Q133" s="23"/>
      <c r="R133" s="206"/>
      <c r="S133" s="22"/>
      <c r="T133" s="23"/>
      <c r="U133" s="23"/>
      <c r="V133" s="206"/>
      <c r="W133" s="22"/>
      <c r="X133" s="23"/>
      <c r="Y133" s="23"/>
      <c r="Z133" s="206"/>
      <c r="AA133" s="22"/>
      <c r="AB133" s="23"/>
      <c r="AC133" s="23"/>
      <c r="AD133" s="206"/>
      <c r="AE133" s="22"/>
      <c r="AF133" s="23"/>
      <c r="AG133" s="23"/>
      <c r="AH133" s="206"/>
      <c r="AI133" s="22"/>
      <c r="AJ133" s="23"/>
      <c r="AK133" s="23"/>
      <c r="AL133" s="206"/>
      <c r="AM133" s="22"/>
      <c r="AN133" s="23"/>
      <c r="AO133" s="23"/>
      <c r="AP133" s="206"/>
      <c r="AQ133" s="22"/>
      <c r="AR133" s="23"/>
      <c r="AS133" s="23"/>
      <c r="AT133" s="206"/>
      <c r="AU133" s="22"/>
      <c r="AV133" s="23"/>
      <c r="AW133" s="23"/>
      <c r="AX133" s="206"/>
      <c r="AY133" s="206"/>
    </row>
    <row r="134" spans="3:51" ht="16.5" thickTop="1" thickBot="1" x14ac:dyDescent="0.3">
      <c r="C134" s="22"/>
      <c r="D134" s="23"/>
      <c r="E134" s="23"/>
      <c r="G134" s="22"/>
      <c r="H134" s="23"/>
      <c r="I134" s="23"/>
      <c r="K134" s="22"/>
      <c r="L134" s="23"/>
      <c r="M134" s="23"/>
      <c r="N134" s="206"/>
      <c r="O134" s="22"/>
      <c r="P134" s="23"/>
      <c r="Q134" s="23"/>
      <c r="R134" s="206"/>
      <c r="S134" s="22"/>
      <c r="T134" s="23"/>
      <c r="U134" s="23"/>
      <c r="V134" s="206"/>
      <c r="W134" s="22"/>
      <c r="X134" s="23"/>
      <c r="Y134" s="23"/>
      <c r="Z134" s="206"/>
      <c r="AA134" s="22"/>
      <c r="AB134" s="23"/>
      <c r="AC134" s="23"/>
      <c r="AD134" s="206"/>
      <c r="AE134" s="22"/>
      <c r="AF134" s="23"/>
      <c r="AG134" s="23"/>
      <c r="AH134" s="206"/>
      <c r="AI134" s="22"/>
      <c r="AJ134" s="23"/>
      <c r="AK134" s="23"/>
      <c r="AL134" s="206"/>
      <c r="AM134" s="22"/>
      <c r="AN134" s="23"/>
      <c r="AO134" s="23"/>
      <c r="AP134" s="206"/>
      <c r="AQ134" s="22"/>
      <c r="AR134" s="23"/>
      <c r="AS134" s="23"/>
      <c r="AT134" s="206"/>
      <c r="AU134" s="22"/>
      <c r="AV134" s="23"/>
      <c r="AW134" s="23"/>
      <c r="AX134" s="206"/>
      <c r="AY134" s="206"/>
    </row>
    <row r="135" spans="3:51" ht="16.5" thickTop="1" thickBot="1" x14ac:dyDescent="0.3">
      <c r="C135" s="22"/>
      <c r="D135" s="23"/>
      <c r="E135" s="23"/>
      <c r="G135" s="22"/>
      <c r="H135" s="23"/>
      <c r="I135" s="23"/>
      <c r="K135" s="22"/>
      <c r="L135" s="23"/>
      <c r="M135" s="23"/>
      <c r="N135" s="206"/>
      <c r="O135" s="22"/>
      <c r="P135" s="23"/>
      <c r="Q135" s="23"/>
      <c r="R135" s="206"/>
      <c r="S135" s="22"/>
      <c r="T135" s="23"/>
      <c r="U135" s="23"/>
      <c r="V135" s="206"/>
      <c r="W135" s="22"/>
      <c r="X135" s="23"/>
      <c r="Y135" s="23"/>
      <c r="Z135" s="206"/>
      <c r="AA135" s="22"/>
      <c r="AB135" s="23"/>
      <c r="AC135" s="23"/>
      <c r="AD135" s="206"/>
      <c r="AE135" s="22"/>
      <c r="AF135" s="23"/>
      <c r="AG135" s="23"/>
      <c r="AH135" s="206"/>
      <c r="AI135" s="22"/>
      <c r="AJ135" s="23"/>
      <c r="AK135" s="23"/>
      <c r="AL135" s="206"/>
      <c r="AM135" s="22"/>
      <c r="AN135" s="23"/>
      <c r="AO135" s="23"/>
      <c r="AP135" s="206"/>
      <c r="AQ135" s="22"/>
      <c r="AR135" s="23"/>
      <c r="AS135" s="23"/>
      <c r="AT135" s="206"/>
      <c r="AU135" s="22"/>
      <c r="AV135" s="23"/>
      <c r="AW135" s="23"/>
      <c r="AX135" s="206"/>
      <c r="AY135" s="206"/>
    </row>
    <row r="136" spans="3:51" ht="16.5" thickTop="1" thickBot="1" x14ac:dyDescent="0.3">
      <c r="C136" s="22"/>
      <c r="D136" s="23"/>
      <c r="E136" s="23"/>
      <c r="G136" s="22"/>
      <c r="H136" s="23"/>
      <c r="I136" s="23"/>
      <c r="K136" s="22"/>
      <c r="L136" s="23"/>
      <c r="M136" s="23"/>
      <c r="N136" s="206"/>
      <c r="O136" s="22"/>
      <c r="P136" s="23"/>
      <c r="Q136" s="23"/>
      <c r="R136" s="206"/>
      <c r="S136" s="22"/>
      <c r="T136" s="23"/>
      <c r="U136" s="23"/>
      <c r="V136" s="206"/>
      <c r="W136" s="22"/>
      <c r="X136" s="23"/>
      <c r="Y136" s="23"/>
      <c r="Z136" s="206"/>
      <c r="AA136" s="22"/>
      <c r="AB136" s="23"/>
      <c r="AC136" s="23"/>
      <c r="AD136" s="206"/>
      <c r="AE136" s="22"/>
      <c r="AF136" s="23"/>
      <c r="AG136" s="23"/>
      <c r="AH136" s="206"/>
      <c r="AI136" s="22"/>
      <c r="AJ136" s="23"/>
      <c r="AK136" s="23"/>
      <c r="AL136" s="206"/>
      <c r="AM136" s="22"/>
      <c r="AN136" s="23"/>
      <c r="AO136" s="23"/>
      <c r="AP136" s="206"/>
      <c r="AQ136" s="22"/>
      <c r="AR136" s="23"/>
      <c r="AS136" s="23"/>
      <c r="AT136" s="206"/>
      <c r="AU136" s="22"/>
      <c r="AV136" s="23"/>
      <c r="AW136" s="23"/>
      <c r="AX136" s="206"/>
      <c r="AY136" s="206"/>
    </row>
    <row r="137" spans="3:51" ht="16.5" thickTop="1" thickBot="1" x14ac:dyDescent="0.3">
      <c r="C137" s="22"/>
      <c r="D137" s="23"/>
      <c r="E137" s="23"/>
      <c r="G137" s="22"/>
      <c r="H137" s="23"/>
      <c r="I137" s="23"/>
      <c r="K137" s="22"/>
      <c r="L137" s="23"/>
      <c r="M137" s="23"/>
      <c r="N137" s="206"/>
      <c r="O137" s="22"/>
      <c r="P137" s="23"/>
      <c r="Q137" s="23"/>
      <c r="R137" s="206"/>
      <c r="S137" s="22"/>
      <c r="T137" s="23"/>
      <c r="U137" s="23"/>
      <c r="V137" s="206"/>
      <c r="W137" s="22"/>
      <c r="X137" s="23"/>
      <c r="Y137" s="23"/>
      <c r="Z137" s="206"/>
      <c r="AA137" s="22"/>
      <c r="AB137" s="23"/>
      <c r="AC137" s="23"/>
      <c r="AD137" s="206"/>
      <c r="AE137" s="22"/>
      <c r="AF137" s="23"/>
      <c r="AG137" s="23"/>
      <c r="AH137" s="206"/>
      <c r="AI137" s="22"/>
      <c r="AJ137" s="23"/>
      <c r="AK137" s="23"/>
      <c r="AL137" s="206"/>
      <c r="AM137" s="22"/>
      <c r="AN137" s="23"/>
      <c r="AO137" s="23"/>
      <c r="AP137" s="206"/>
      <c r="AQ137" s="22"/>
      <c r="AR137" s="23"/>
      <c r="AS137" s="23"/>
      <c r="AT137" s="206"/>
      <c r="AU137" s="22"/>
      <c r="AV137" s="23"/>
      <c r="AW137" s="23"/>
      <c r="AX137" s="206"/>
      <c r="AY137" s="206"/>
    </row>
    <row r="138" spans="3:51" ht="16.5" thickTop="1" thickBot="1" x14ac:dyDescent="0.3">
      <c r="C138" s="22"/>
      <c r="D138" s="23"/>
      <c r="E138" s="23"/>
      <c r="G138" s="22"/>
      <c r="H138" s="23"/>
      <c r="I138" s="23"/>
      <c r="K138" s="22"/>
      <c r="L138" s="23"/>
      <c r="M138" s="23"/>
      <c r="N138" s="206"/>
      <c r="O138" s="22"/>
      <c r="P138" s="23"/>
      <c r="Q138" s="23"/>
      <c r="R138" s="206"/>
      <c r="S138" s="22"/>
      <c r="T138" s="23"/>
      <c r="U138" s="23"/>
      <c r="V138" s="206"/>
      <c r="W138" s="22"/>
      <c r="X138" s="23"/>
      <c r="Y138" s="23"/>
      <c r="Z138" s="206"/>
      <c r="AA138" s="22"/>
      <c r="AB138" s="23"/>
      <c r="AC138" s="23"/>
      <c r="AD138" s="206"/>
      <c r="AE138" s="22"/>
      <c r="AF138" s="23"/>
      <c r="AG138" s="23"/>
      <c r="AH138" s="206"/>
      <c r="AI138" s="22"/>
      <c r="AJ138" s="23"/>
      <c r="AK138" s="23"/>
      <c r="AL138" s="206"/>
      <c r="AM138" s="22"/>
      <c r="AN138" s="23"/>
      <c r="AO138" s="23"/>
      <c r="AP138" s="206"/>
      <c r="AQ138" s="22"/>
      <c r="AR138" s="23"/>
      <c r="AS138" s="23"/>
      <c r="AT138" s="206"/>
      <c r="AU138" s="22"/>
      <c r="AV138" s="23"/>
      <c r="AW138" s="23"/>
      <c r="AX138" s="206"/>
      <c r="AY138" s="206"/>
    </row>
    <row r="139" spans="3:51" ht="16.5" thickTop="1" thickBot="1" x14ac:dyDescent="0.3">
      <c r="C139" s="22"/>
      <c r="D139" s="23"/>
      <c r="E139" s="23"/>
      <c r="G139" s="22"/>
      <c r="H139" s="23"/>
      <c r="I139" s="23"/>
      <c r="K139" s="22"/>
      <c r="L139" s="23"/>
      <c r="M139" s="23"/>
      <c r="N139" s="206"/>
      <c r="O139" s="22"/>
      <c r="P139" s="23"/>
      <c r="Q139" s="23"/>
      <c r="R139" s="206"/>
      <c r="S139" s="22"/>
      <c r="T139" s="23"/>
      <c r="U139" s="23"/>
      <c r="V139" s="206"/>
      <c r="W139" s="22"/>
      <c r="X139" s="23"/>
      <c r="Y139" s="23"/>
      <c r="Z139" s="206"/>
      <c r="AA139" s="22"/>
      <c r="AB139" s="23"/>
      <c r="AC139" s="23"/>
      <c r="AD139" s="206"/>
      <c r="AE139" s="22"/>
      <c r="AF139" s="23"/>
      <c r="AG139" s="23"/>
      <c r="AH139" s="206"/>
      <c r="AI139" s="22"/>
      <c r="AJ139" s="23"/>
      <c r="AK139" s="23"/>
      <c r="AL139" s="206"/>
      <c r="AM139" s="22"/>
      <c r="AN139" s="23"/>
      <c r="AO139" s="23"/>
      <c r="AP139" s="206"/>
      <c r="AQ139" s="22"/>
      <c r="AR139" s="23"/>
      <c r="AS139" s="23"/>
      <c r="AT139" s="206"/>
      <c r="AU139" s="22"/>
      <c r="AV139" s="23"/>
      <c r="AW139" s="23"/>
      <c r="AX139" s="206"/>
      <c r="AY139" s="206"/>
    </row>
    <row r="140" spans="3:51" ht="16.5" thickTop="1" thickBot="1" x14ac:dyDescent="0.3">
      <c r="C140" s="22"/>
      <c r="D140" s="23"/>
      <c r="E140" s="23"/>
      <c r="G140" s="22"/>
      <c r="H140" s="23"/>
      <c r="I140" s="23"/>
      <c r="K140" s="22"/>
      <c r="L140" s="23"/>
      <c r="M140" s="23"/>
      <c r="N140" s="206"/>
      <c r="O140" s="22"/>
      <c r="P140" s="23"/>
      <c r="Q140" s="23"/>
      <c r="R140" s="206"/>
      <c r="S140" s="22"/>
      <c r="T140" s="23"/>
      <c r="U140" s="23"/>
      <c r="V140" s="206"/>
      <c r="W140" s="22"/>
      <c r="X140" s="23"/>
      <c r="Y140" s="23"/>
      <c r="Z140" s="206"/>
      <c r="AA140" s="22"/>
      <c r="AB140" s="23"/>
      <c r="AC140" s="23"/>
      <c r="AD140" s="206"/>
      <c r="AE140" s="22"/>
      <c r="AF140" s="23"/>
      <c r="AG140" s="23"/>
      <c r="AH140" s="206"/>
      <c r="AI140" s="22"/>
      <c r="AJ140" s="23"/>
      <c r="AK140" s="23"/>
      <c r="AL140" s="206"/>
      <c r="AM140" s="22"/>
      <c r="AN140" s="23"/>
      <c r="AO140" s="23"/>
      <c r="AP140" s="206"/>
      <c r="AQ140" s="22"/>
      <c r="AR140" s="23"/>
      <c r="AS140" s="23"/>
      <c r="AT140" s="206"/>
      <c r="AU140" s="22"/>
      <c r="AV140" s="23"/>
      <c r="AW140" s="23"/>
      <c r="AX140" s="206"/>
      <c r="AY140" s="206"/>
    </row>
    <row r="141" spans="3:51" ht="16.5" thickTop="1" thickBot="1" x14ac:dyDescent="0.3">
      <c r="C141" s="22"/>
      <c r="D141" s="23"/>
      <c r="E141" s="23"/>
      <c r="G141" s="22"/>
      <c r="H141" s="23"/>
      <c r="I141" s="23"/>
      <c r="K141" s="22"/>
      <c r="L141" s="23"/>
      <c r="M141" s="23"/>
      <c r="N141" s="206"/>
      <c r="O141" s="22"/>
      <c r="P141" s="23"/>
      <c r="Q141" s="23"/>
      <c r="R141" s="206"/>
      <c r="S141" s="22"/>
      <c r="T141" s="23"/>
      <c r="U141" s="23"/>
      <c r="V141" s="206"/>
      <c r="W141" s="22"/>
      <c r="X141" s="23"/>
      <c r="Y141" s="23"/>
      <c r="Z141" s="206"/>
      <c r="AA141" s="22"/>
      <c r="AB141" s="23"/>
      <c r="AC141" s="23"/>
      <c r="AD141" s="206"/>
      <c r="AE141" s="22"/>
      <c r="AF141" s="23"/>
      <c r="AG141" s="23"/>
      <c r="AH141" s="206"/>
      <c r="AI141" s="22"/>
      <c r="AJ141" s="23"/>
      <c r="AK141" s="23"/>
      <c r="AL141" s="206"/>
      <c r="AM141" s="22"/>
      <c r="AN141" s="23"/>
      <c r="AO141" s="23"/>
      <c r="AP141" s="206"/>
      <c r="AQ141" s="22"/>
      <c r="AR141" s="23"/>
      <c r="AS141" s="23"/>
      <c r="AT141" s="206"/>
      <c r="AU141" s="22"/>
      <c r="AV141" s="23"/>
      <c r="AW141" s="23"/>
      <c r="AX141" s="206"/>
      <c r="AY141" s="206"/>
    </row>
    <row r="142" spans="3:51" ht="16.5" thickTop="1" thickBot="1" x14ac:dyDescent="0.3">
      <c r="C142" s="22"/>
      <c r="D142" s="23"/>
      <c r="E142" s="23"/>
      <c r="G142" s="22"/>
      <c r="H142" s="23"/>
      <c r="I142" s="23"/>
      <c r="K142" s="22"/>
      <c r="L142" s="23"/>
      <c r="M142" s="23"/>
      <c r="N142" s="206"/>
      <c r="O142" s="22"/>
      <c r="P142" s="23"/>
      <c r="Q142" s="23"/>
      <c r="R142" s="206"/>
      <c r="S142" s="22"/>
      <c r="T142" s="23"/>
      <c r="U142" s="23"/>
      <c r="V142" s="206"/>
      <c r="W142" s="22"/>
      <c r="X142" s="23"/>
      <c r="Y142" s="23"/>
      <c r="Z142" s="206"/>
      <c r="AA142" s="22"/>
      <c r="AB142" s="23"/>
      <c r="AC142" s="23"/>
      <c r="AD142" s="206"/>
      <c r="AE142" s="22"/>
      <c r="AF142" s="23"/>
      <c r="AG142" s="23"/>
      <c r="AH142" s="206"/>
      <c r="AI142" s="22"/>
      <c r="AJ142" s="23"/>
      <c r="AK142" s="23"/>
      <c r="AL142" s="206"/>
      <c r="AM142" s="22"/>
      <c r="AN142" s="23"/>
      <c r="AO142" s="23"/>
      <c r="AP142" s="206"/>
      <c r="AQ142" s="22"/>
      <c r="AR142" s="23"/>
      <c r="AS142" s="23"/>
      <c r="AT142" s="206"/>
      <c r="AU142" s="22"/>
      <c r="AV142" s="23"/>
      <c r="AW142" s="23"/>
      <c r="AX142" s="206"/>
      <c r="AY142" s="206"/>
    </row>
    <row r="143" spans="3:51" ht="16.5" thickTop="1" thickBot="1" x14ac:dyDescent="0.3">
      <c r="C143" s="22"/>
      <c r="D143" s="23"/>
      <c r="E143" s="23"/>
      <c r="G143" s="22"/>
      <c r="H143" s="23"/>
      <c r="I143" s="23"/>
      <c r="K143" s="22"/>
      <c r="L143" s="23"/>
      <c r="M143" s="23"/>
      <c r="N143" s="206"/>
      <c r="O143" s="22"/>
      <c r="P143" s="23"/>
      <c r="Q143" s="23"/>
      <c r="R143" s="206"/>
      <c r="S143" s="22"/>
      <c r="T143" s="23"/>
      <c r="U143" s="23"/>
      <c r="V143" s="206"/>
      <c r="W143" s="22"/>
      <c r="X143" s="23"/>
      <c r="Y143" s="23"/>
      <c r="Z143" s="206"/>
      <c r="AA143" s="22"/>
      <c r="AB143" s="23"/>
      <c r="AC143" s="23"/>
      <c r="AD143" s="206"/>
      <c r="AE143" s="22"/>
      <c r="AF143" s="23"/>
      <c r="AG143" s="23"/>
      <c r="AH143" s="206"/>
      <c r="AI143" s="22"/>
      <c r="AJ143" s="23"/>
      <c r="AK143" s="23"/>
      <c r="AL143" s="206"/>
      <c r="AM143" s="22"/>
      <c r="AN143" s="23"/>
      <c r="AO143" s="23"/>
      <c r="AP143" s="206"/>
      <c r="AQ143" s="22"/>
      <c r="AR143" s="23"/>
      <c r="AS143" s="23"/>
      <c r="AT143" s="206"/>
      <c r="AU143" s="22"/>
      <c r="AV143" s="23"/>
      <c r="AW143" s="23"/>
      <c r="AX143" s="206"/>
      <c r="AY143" s="206"/>
    </row>
    <row r="144" spans="3:51" ht="16.5" thickTop="1" thickBot="1" x14ac:dyDescent="0.3">
      <c r="C144" s="22"/>
      <c r="D144" s="23"/>
      <c r="E144" s="23"/>
      <c r="G144" s="22"/>
      <c r="H144" s="23"/>
      <c r="I144" s="23"/>
      <c r="K144" s="22"/>
      <c r="L144" s="23"/>
      <c r="M144" s="23"/>
      <c r="N144" s="206"/>
      <c r="O144" s="22"/>
      <c r="P144" s="23"/>
      <c r="Q144" s="23"/>
      <c r="R144" s="206"/>
      <c r="S144" s="22"/>
      <c r="T144" s="23"/>
      <c r="U144" s="23"/>
      <c r="V144" s="206"/>
      <c r="W144" s="22"/>
      <c r="X144" s="23"/>
      <c r="Y144" s="23"/>
      <c r="Z144" s="206"/>
      <c r="AA144" s="22"/>
      <c r="AB144" s="23"/>
      <c r="AC144" s="23"/>
      <c r="AD144" s="206"/>
      <c r="AE144" s="22"/>
      <c r="AF144" s="23"/>
      <c r="AG144" s="23"/>
      <c r="AH144" s="206"/>
      <c r="AI144" s="22"/>
      <c r="AJ144" s="23"/>
      <c r="AK144" s="23"/>
      <c r="AL144" s="206"/>
      <c r="AM144" s="22"/>
      <c r="AN144" s="23"/>
      <c r="AO144" s="23"/>
      <c r="AP144" s="206"/>
      <c r="AQ144" s="22"/>
      <c r="AR144" s="23"/>
      <c r="AS144" s="23"/>
      <c r="AT144" s="206"/>
      <c r="AU144" s="22"/>
      <c r="AV144" s="23"/>
      <c r="AW144" s="23"/>
      <c r="AX144" s="206"/>
      <c r="AY144" s="206"/>
    </row>
    <row r="145" spans="3:51" ht="16.5" thickTop="1" thickBot="1" x14ac:dyDescent="0.3">
      <c r="C145" s="22"/>
      <c r="D145" s="23"/>
      <c r="E145" s="23"/>
      <c r="G145" s="22"/>
      <c r="H145" s="23"/>
      <c r="I145" s="23"/>
      <c r="K145" s="22"/>
      <c r="L145" s="23"/>
      <c r="M145" s="23"/>
      <c r="N145" s="206"/>
      <c r="O145" s="22"/>
      <c r="P145" s="23"/>
      <c r="Q145" s="23"/>
      <c r="R145" s="206"/>
      <c r="S145" s="22"/>
      <c r="T145" s="23"/>
      <c r="U145" s="23"/>
      <c r="V145" s="206"/>
      <c r="W145" s="22"/>
      <c r="X145" s="23"/>
      <c r="Y145" s="23"/>
      <c r="Z145" s="206"/>
      <c r="AA145" s="22"/>
      <c r="AB145" s="23"/>
      <c r="AC145" s="23"/>
      <c r="AD145" s="206"/>
      <c r="AE145" s="22"/>
      <c r="AF145" s="23"/>
      <c r="AG145" s="23"/>
      <c r="AH145" s="206"/>
      <c r="AI145" s="22"/>
      <c r="AJ145" s="23"/>
      <c r="AK145" s="23"/>
      <c r="AL145" s="206"/>
      <c r="AM145" s="22"/>
      <c r="AN145" s="23"/>
      <c r="AO145" s="23"/>
      <c r="AP145" s="206"/>
      <c r="AQ145" s="22"/>
      <c r="AR145" s="23"/>
      <c r="AS145" s="23"/>
      <c r="AT145" s="206"/>
      <c r="AU145" s="22"/>
      <c r="AV145" s="23"/>
      <c r="AW145" s="23"/>
      <c r="AX145" s="206"/>
      <c r="AY145" s="206"/>
    </row>
    <row r="146" spans="3:51" ht="16.5" thickTop="1" thickBot="1" x14ac:dyDescent="0.3">
      <c r="C146" s="22"/>
      <c r="D146" s="23"/>
      <c r="E146" s="23"/>
      <c r="G146" s="22"/>
      <c r="H146" s="23"/>
      <c r="I146" s="23"/>
      <c r="K146" s="22"/>
      <c r="L146" s="23"/>
      <c r="M146" s="23"/>
      <c r="N146" s="206"/>
      <c r="O146" s="22"/>
      <c r="P146" s="23"/>
      <c r="Q146" s="23"/>
      <c r="R146" s="206"/>
      <c r="S146" s="22"/>
      <c r="T146" s="23"/>
      <c r="U146" s="23"/>
      <c r="V146" s="206"/>
      <c r="W146" s="22"/>
      <c r="X146" s="23"/>
      <c r="Y146" s="23"/>
      <c r="Z146" s="206"/>
      <c r="AA146" s="22"/>
      <c r="AB146" s="23"/>
      <c r="AC146" s="23"/>
      <c r="AD146" s="206"/>
      <c r="AE146" s="22"/>
      <c r="AF146" s="23"/>
      <c r="AG146" s="23"/>
      <c r="AH146" s="206"/>
      <c r="AI146" s="22"/>
      <c r="AJ146" s="23"/>
      <c r="AK146" s="23"/>
      <c r="AL146" s="206"/>
      <c r="AM146" s="22"/>
      <c r="AN146" s="23"/>
      <c r="AO146" s="23"/>
      <c r="AP146" s="206"/>
      <c r="AQ146" s="22"/>
      <c r="AR146" s="23"/>
      <c r="AS146" s="23"/>
      <c r="AT146" s="206"/>
      <c r="AU146" s="22"/>
      <c r="AV146" s="23"/>
      <c r="AW146" s="23"/>
      <c r="AX146" s="206"/>
      <c r="AY146" s="206"/>
    </row>
    <row r="147" spans="3:51" ht="16.5" thickTop="1" thickBot="1" x14ac:dyDescent="0.3">
      <c r="C147" s="22"/>
      <c r="D147" s="23"/>
      <c r="E147" s="23"/>
      <c r="G147" s="22"/>
      <c r="H147" s="23"/>
      <c r="I147" s="23"/>
      <c r="K147" s="22"/>
      <c r="L147" s="23"/>
      <c r="M147" s="23"/>
      <c r="N147" s="206"/>
      <c r="O147" s="22"/>
      <c r="P147" s="23"/>
      <c r="Q147" s="23"/>
      <c r="R147" s="206"/>
      <c r="S147" s="22"/>
      <c r="T147" s="23"/>
      <c r="U147" s="23"/>
      <c r="V147" s="206"/>
      <c r="W147" s="22"/>
      <c r="X147" s="23"/>
      <c r="Y147" s="23"/>
      <c r="Z147" s="206"/>
      <c r="AA147" s="22"/>
      <c r="AB147" s="23"/>
      <c r="AC147" s="23"/>
      <c r="AD147" s="206"/>
      <c r="AE147" s="22"/>
      <c r="AF147" s="23"/>
      <c r="AG147" s="23"/>
      <c r="AH147" s="206"/>
      <c r="AI147" s="22"/>
      <c r="AJ147" s="23"/>
      <c r="AK147" s="23"/>
      <c r="AL147" s="206"/>
      <c r="AM147" s="22"/>
      <c r="AN147" s="23"/>
      <c r="AO147" s="23"/>
      <c r="AP147" s="206"/>
      <c r="AQ147" s="22"/>
      <c r="AR147" s="23"/>
      <c r="AS147" s="23"/>
      <c r="AT147" s="206"/>
      <c r="AU147" s="22"/>
      <c r="AV147" s="23"/>
      <c r="AW147" s="23"/>
      <c r="AX147" s="206"/>
      <c r="AY147" s="206"/>
    </row>
    <row r="148" spans="3:51" ht="16.5" thickTop="1" thickBot="1" x14ac:dyDescent="0.3">
      <c r="C148" s="22"/>
      <c r="D148" s="23"/>
      <c r="E148" s="23"/>
      <c r="G148" s="22"/>
      <c r="H148" s="23"/>
      <c r="I148" s="23"/>
      <c r="K148" s="22"/>
      <c r="L148" s="23"/>
      <c r="M148" s="23"/>
      <c r="N148" s="206"/>
      <c r="O148" s="22"/>
      <c r="P148" s="23"/>
      <c r="Q148" s="23"/>
      <c r="R148" s="206"/>
      <c r="S148" s="22"/>
      <c r="T148" s="23"/>
      <c r="U148" s="23"/>
      <c r="V148" s="206"/>
      <c r="W148" s="22"/>
      <c r="X148" s="23"/>
      <c r="Y148" s="23"/>
      <c r="Z148" s="206"/>
      <c r="AA148" s="22"/>
      <c r="AB148" s="23"/>
      <c r="AC148" s="23"/>
      <c r="AD148" s="206"/>
      <c r="AE148" s="22"/>
      <c r="AF148" s="23"/>
      <c r="AG148" s="23"/>
      <c r="AH148" s="206"/>
      <c r="AI148" s="22"/>
      <c r="AJ148" s="23"/>
      <c r="AK148" s="23"/>
      <c r="AL148" s="206"/>
      <c r="AM148" s="22"/>
      <c r="AN148" s="23"/>
      <c r="AO148" s="23"/>
      <c r="AP148" s="206"/>
      <c r="AQ148" s="22"/>
      <c r="AR148" s="23"/>
      <c r="AS148" s="23"/>
      <c r="AT148" s="206"/>
      <c r="AU148" s="22"/>
      <c r="AV148" s="23"/>
      <c r="AW148" s="23"/>
      <c r="AX148" s="206"/>
      <c r="AY148" s="206"/>
    </row>
    <row r="149" spans="3:51" ht="16.5" thickTop="1" thickBot="1" x14ac:dyDescent="0.3">
      <c r="C149" s="22"/>
      <c r="D149" s="23"/>
      <c r="E149" s="23"/>
      <c r="G149" s="22"/>
      <c r="H149" s="23"/>
      <c r="I149" s="23"/>
      <c r="K149" s="22"/>
      <c r="L149" s="23"/>
      <c r="M149" s="23"/>
      <c r="N149" s="206"/>
      <c r="O149" s="22"/>
      <c r="P149" s="23"/>
      <c r="Q149" s="23"/>
      <c r="R149" s="206"/>
      <c r="S149" s="22"/>
      <c r="T149" s="23"/>
      <c r="U149" s="23"/>
      <c r="V149" s="206"/>
      <c r="W149" s="22"/>
      <c r="X149" s="23"/>
      <c r="Y149" s="23"/>
      <c r="Z149" s="206"/>
      <c r="AA149" s="22"/>
      <c r="AB149" s="23"/>
      <c r="AC149" s="23"/>
      <c r="AD149" s="206"/>
      <c r="AE149" s="22"/>
      <c r="AF149" s="23"/>
      <c r="AG149" s="23"/>
      <c r="AH149" s="206"/>
      <c r="AI149" s="22"/>
      <c r="AJ149" s="23"/>
      <c r="AK149" s="23"/>
      <c r="AL149" s="206"/>
      <c r="AM149" s="22"/>
      <c r="AN149" s="23"/>
      <c r="AO149" s="23"/>
      <c r="AP149" s="206"/>
      <c r="AQ149" s="22"/>
      <c r="AR149" s="23"/>
      <c r="AS149" s="23"/>
      <c r="AT149" s="206"/>
      <c r="AU149" s="22"/>
      <c r="AV149" s="23"/>
      <c r="AW149" s="23"/>
      <c r="AX149" s="206"/>
      <c r="AY149" s="206"/>
    </row>
    <row r="150" spans="3:51" ht="16.5" thickTop="1" thickBot="1" x14ac:dyDescent="0.3">
      <c r="C150" s="22"/>
      <c r="D150" s="23"/>
      <c r="E150" s="23"/>
      <c r="G150" s="22"/>
      <c r="H150" s="23"/>
      <c r="I150" s="23"/>
      <c r="K150" s="22"/>
      <c r="L150" s="23"/>
      <c r="M150" s="23"/>
      <c r="N150" s="206"/>
      <c r="O150" s="22"/>
      <c r="P150" s="23"/>
      <c r="Q150" s="23"/>
      <c r="R150" s="206"/>
      <c r="S150" s="22"/>
      <c r="T150" s="23"/>
      <c r="U150" s="23"/>
      <c r="V150" s="206"/>
      <c r="W150" s="22"/>
      <c r="X150" s="23"/>
      <c r="Y150" s="23"/>
      <c r="Z150" s="206"/>
      <c r="AA150" s="22"/>
      <c r="AB150" s="23"/>
      <c r="AC150" s="23"/>
      <c r="AD150" s="206"/>
      <c r="AE150" s="22"/>
      <c r="AF150" s="23"/>
      <c r="AG150" s="23"/>
      <c r="AH150" s="206"/>
      <c r="AI150" s="22"/>
      <c r="AJ150" s="23"/>
      <c r="AK150" s="23"/>
      <c r="AL150" s="206"/>
      <c r="AM150" s="22"/>
      <c r="AN150" s="23"/>
      <c r="AO150" s="23"/>
      <c r="AP150" s="206"/>
      <c r="AQ150" s="22"/>
      <c r="AR150" s="23"/>
      <c r="AS150" s="23"/>
      <c r="AT150" s="206"/>
      <c r="AU150" s="22"/>
      <c r="AV150" s="23"/>
      <c r="AW150" s="23"/>
      <c r="AX150" s="206"/>
      <c r="AY150" s="206"/>
    </row>
    <row r="151" spans="3:51" ht="16.5" thickTop="1" thickBot="1" x14ac:dyDescent="0.3">
      <c r="C151" s="22"/>
      <c r="D151" s="23"/>
      <c r="E151" s="23"/>
      <c r="G151" s="22"/>
      <c r="H151" s="23"/>
      <c r="I151" s="23"/>
      <c r="K151" s="22"/>
      <c r="L151" s="23"/>
      <c r="M151" s="23"/>
      <c r="N151" s="206"/>
      <c r="O151" s="22"/>
      <c r="P151" s="23"/>
      <c r="Q151" s="23"/>
      <c r="R151" s="206"/>
      <c r="S151" s="22"/>
      <c r="T151" s="23"/>
      <c r="U151" s="23"/>
      <c r="V151" s="206"/>
      <c r="W151" s="22"/>
      <c r="X151" s="23"/>
      <c r="Y151" s="23"/>
      <c r="Z151" s="206"/>
      <c r="AA151" s="22"/>
      <c r="AB151" s="23"/>
      <c r="AC151" s="23"/>
      <c r="AD151" s="206"/>
      <c r="AE151" s="22"/>
      <c r="AF151" s="23"/>
      <c r="AG151" s="23"/>
      <c r="AH151" s="206"/>
      <c r="AI151" s="22"/>
      <c r="AJ151" s="23"/>
      <c r="AK151" s="23"/>
      <c r="AL151" s="206"/>
      <c r="AM151" s="22"/>
      <c r="AN151" s="23"/>
      <c r="AO151" s="23"/>
      <c r="AP151" s="206"/>
      <c r="AQ151" s="22"/>
      <c r="AR151" s="23"/>
      <c r="AS151" s="23"/>
      <c r="AT151" s="206"/>
      <c r="AU151" s="22"/>
      <c r="AV151" s="23"/>
      <c r="AW151" s="23"/>
      <c r="AX151" s="206"/>
      <c r="AY151" s="206"/>
    </row>
    <row r="152" spans="3:51" ht="16.5" thickTop="1" thickBot="1" x14ac:dyDescent="0.3">
      <c r="C152" s="22"/>
      <c r="D152" s="23"/>
      <c r="E152" s="23"/>
      <c r="G152" s="22"/>
      <c r="H152" s="23"/>
      <c r="I152" s="23"/>
      <c r="K152" s="22"/>
      <c r="L152" s="23"/>
      <c r="M152" s="23"/>
      <c r="N152" s="206"/>
      <c r="O152" s="22"/>
      <c r="P152" s="23"/>
      <c r="Q152" s="23"/>
      <c r="R152" s="206"/>
      <c r="S152" s="22"/>
      <c r="T152" s="23"/>
      <c r="U152" s="23"/>
      <c r="V152" s="206"/>
      <c r="W152" s="22"/>
      <c r="X152" s="23"/>
      <c r="Y152" s="23"/>
      <c r="Z152" s="206"/>
      <c r="AA152" s="22"/>
      <c r="AB152" s="23"/>
      <c r="AC152" s="23"/>
      <c r="AD152" s="206"/>
      <c r="AE152" s="22"/>
      <c r="AF152" s="23"/>
      <c r="AG152" s="23"/>
      <c r="AH152" s="206"/>
      <c r="AI152" s="22"/>
      <c r="AJ152" s="23"/>
      <c r="AK152" s="23"/>
      <c r="AL152" s="206"/>
      <c r="AM152" s="22"/>
      <c r="AN152" s="23"/>
      <c r="AO152" s="23"/>
      <c r="AP152" s="206"/>
      <c r="AQ152" s="22"/>
      <c r="AR152" s="23"/>
      <c r="AS152" s="23"/>
      <c r="AT152" s="206"/>
      <c r="AU152" s="22"/>
      <c r="AV152" s="23"/>
      <c r="AW152" s="23"/>
      <c r="AX152" s="206"/>
      <c r="AY152" s="206"/>
    </row>
    <row r="153" spans="3:51" ht="16.5" thickTop="1" thickBot="1" x14ac:dyDescent="0.3">
      <c r="C153" s="22"/>
      <c r="D153" s="23"/>
      <c r="E153" s="23"/>
      <c r="G153" s="22"/>
      <c r="H153" s="23"/>
      <c r="I153" s="23"/>
      <c r="K153" s="22"/>
      <c r="L153" s="23"/>
      <c r="M153" s="23"/>
      <c r="N153" s="206"/>
      <c r="O153" s="22"/>
      <c r="P153" s="23"/>
      <c r="Q153" s="23"/>
      <c r="R153" s="206"/>
      <c r="S153" s="22"/>
      <c r="T153" s="23"/>
      <c r="U153" s="23"/>
      <c r="V153" s="206"/>
      <c r="W153" s="22"/>
      <c r="X153" s="23"/>
      <c r="Y153" s="23"/>
      <c r="Z153" s="206"/>
      <c r="AA153" s="22"/>
      <c r="AB153" s="23"/>
      <c r="AC153" s="23"/>
      <c r="AD153" s="206"/>
      <c r="AE153" s="22"/>
      <c r="AF153" s="23"/>
      <c r="AG153" s="23"/>
      <c r="AH153" s="206"/>
      <c r="AI153" s="22"/>
      <c r="AJ153" s="23"/>
      <c r="AK153" s="23"/>
      <c r="AL153" s="206"/>
      <c r="AM153" s="22"/>
      <c r="AN153" s="23"/>
      <c r="AO153" s="23"/>
      <c r="AP153" s="206"/>
      <c r="AQ153" s="22"/>
      <c r="AR153" s="23"/>
      <c r="AS153" s="23"/>
      <c r="AT153" s="206"/>
      <c r="AU153" s="22"/>
      <c r="AV153" s="23"/>
      <c r="AW153" s="23"/>
      <c r="AX153" s="206"/>
      <c r="AY153" s="206"/>
    </row>
    <row r="154" spans="3:51" ht="16.5" thickTop="1" thickBot="1" x14ac:dyDescent="0.3">
      <c r="C154" s="22"/>
      <c r="D154" s="23"/>
      <c r="E154" s="23"/>
      <c r="G154" s="22"/>
      <c r="H154" s="23"/>
      <c r="I154" s="23"/>
      <c r="K154" s="22"/>
      <c r="L154" s="23"/>
      <c r="M154" s="23"/>
      <c r="N154" s="206"/>
      <c r="O154" s="22"/>
      <c r="P154" s="23"/>
      <c r="Q154" s="23"/>
      <c r="R154" s="206"/>
      <c r="S154" s="22"/>
      <c r="T154" s="23"/>
      <c r="U154" s="23"/>
      <c r="V154" s="206"/>
      <c r="W154" s="22"/>
      <c r="X154" s="23"/>
      <c r="Y154" s="23"/>
      <c r="Z154" s="206"/>
      <c r="AA154" s="22"/>
      <c r="AB154" s="23"/>
      <c r="AC154" s="23"/>
      <c r="AD154" s="206"/>
      <c r="AE154" s="22"/>
      <c r="AF154" s="23"/>
      <c r="AG154" s="23"/>
      <c r="AH154" s="206"/>
      <c r="AI154" s="22"/>
      <c r="AJ154" s="23"/>
      <c r="AK154" s="23"/>
      <c r="AL154" s="206"/>
      <c r="AM154" s="22"/>
      <c r="AN154" s="23"/>
      <c r="AO154" s="23"/>
      <c r="AP154" s="206"/>
      <c r="AQ154" s="22"/>
      <c r="AR154" s="23"/>
      <c r="AS154" s="23"/>
      <c r="AT154" s="206"/>
      <c r="AU154" s="22"/>
      <c r="AV154" s="23"/>
      <c r="AW154" s="23"/>
      <c r="AX154" s="206"/>
      <c r="AY154" s="206"/>
    </row>
    <row r="155" spans="3:51" ht="16.5" thickTop="1" thickBot="1" x14ac:dyDescent="0.3">
      <c r="C155" s="22"/>
      <c r="D155" s="23"/>
      <c r="E155" s="23"/>
      <c r="G155" s="22"/>
      <c r="H155" s="23"/>
      <c r="I155" s="23"/>
      <c r="K155" s="22"/>
      <c r="L155" s="23"/>
      <c r="M155" s="23"/>
      <c r="N155" s="206"/>
      <c r="O155" s="22"/>
      <c r="P155" s="23"/>
      <c r="Q155" s="23"/>
      <c r="R155" s="206"/>
      <c r="S155" s="22"/>
      <c r="T155" s="23"/>
      <c r="U155" s="23"/>
      <c r="V155" s="206"/>
      <c r="W155" s="22"/>
      <c r="X155" s="23"/>
      <c r="Y155" s="23"/>
      <c r="Z155" s="206"/>
      <c r="AA155" s="22"/>
      <c r="AB155" s="23"/>
      <c r="AC155" s="23"/>
      <c r="AD155" s="206"/>
      <c r="AE155" s="22"/>
      <c r="AF155" s="23"/>
      <c r="AG155" s="23"/>
      <c r="AH155" s="206"/>
      <c r="AI155" s="22"/>
      <c r="AJ155" s="23"/>
      <c r="AK155" s="23"/>
      <c r="AL155" s="206"/>
      <c r="AM155" s="22"/>
      <c r="AN155" s="23"/>
      <c r="AO155" s="23"/>
      <c r="AP155" s="206"/>
      <c r="AQ155" s="22"/>
      <c r="AR155" s="23"/>
      <c r="AS155" s="23"/>
      <c r="AT155" s="206"/>
      <c r="AU155" s="22"/>
      <c r="AV155" s="23"/>
      <c r="AW155" s="23"/>
      <c r="AX155" s="206"/>
      <c r="AY155" s="206"/>
    </row>
    <row r="156" spans="3:51" ht="16.5" thickTop="1" thickBot="1" x14ac:dyDescent="0.3">
      <c r="C156" s="22"/>
      <c r="D156" s="23"/>
      <c r="E156" s="23"/>
      <c r="G156" s="22"/>
      <c r="H156" s="23"/>
      <c r="I156" s="23"/>
      <c r="K156" s="22"/>
      <c r="L156" s="23"/>
      <c r="M156" s="23"/>
      <c r="N156" s="206"/>
      <c r="O156" s="22"/>
      <c r="P156" s="23"/>
      <c r="Q156" s="23"/>
      <c r="R156" s="206"/>
      <c r="S156" s="22"/>
      <c r="T156" s="23"/>
      <c r="U156" s="23"/>
      <c r="V156" s="206"/>
      <c r="W156" s="22"/>
      <c r="X156" s="23"/>
      <c r="Y156" s="23"/>
      <c r="Z156" s="206"/>
      <c r="AA156" s="22"/>
      <c r="AB156" s="23"/>
      <c r="AC156" s="23"/>
      <c r="AD156" s="206"/>
      <c r="AE156" s="22"/>
      <c r="AF156" s="23"/>
      <c r="AG156" s="23"/>
      <c r="AH156" s="206"/>
      <c r="AI156" s="22"/>
      <c r="AJ156" s="23"/>
      <c r="AK156" s="23"/>
      <c r="AL156" s="206"/>
      <c r="AM156" s="22"/>
      <c r="AN156" s="23"/>
      <c r="AO156" s="23"/>
      <c r="AP156" s="206"/>
      <c r="AQ156" s="22"/>
      <c r="AR156" s="23"/>
      <c r="AS156" s="23"/>
      <c r="AT156" s="206"/>
      <c r="AU156" s="22"/>
      <c r="AV156" s="23"/>
      <c r="AW156" s="23"/>
      <c r="AX156" s="206"/>
      <c r="AY156" s="206"/>
    </row>
    <row r="157" spans="3:51" ht="16.5" thickTop="1" thickBot="1" x14ac:dyDescent="0.3">
      <c r="C157" s="22"/>
      <c r="D157" s="23"/>
      <c r="E157" s="23"/>
      <c r="G157" s="22"/>
      <c r="H157" s="23"/>
      <c r="I157" s="23"/>
      <c r="K157" s="22"/>
      <c r="L157" s="23"/>
      <c r="M157" s="23"/>
      <c r="N157" s="206"/>
      <c r="O157" s="22"/>
      <c r="P157" s="23"/>
      <c r="Q157" s="23"/>
      <c r="R157" s="206"/>
      <c r="S157" s="22"/>
      <c r="T157" s="23"/>
      <c r="U157" s="23"/>
      <c r="V157" s="206"/>
      <c r="W157" s="22"/>
      <c r="X157" s="23"/>
      <c r="Y157" s="23"/>
      <c r="Z157" s="206"/>
      <c r="AA157" s="22"/>
      <c r="AB157" s="23"/>
      <c r="AC157" s="23"/>
      <c r="AD157" s="206"/>
      <c r="AE157" s="22"/>
      <c r="AF157" s="23"/>
      <c r="AG157" s="23"/>
      <c r="AH157" s="206"/>
      <c r="AI157" s="22"/>
      <c r="AJ157" s="23"/>
      <c r="AK157" s="23"/>
      <c r="AL157" s="206"/>
      <c r="AM157" s="22"/>
      <c r="AN157" s="23"/>
      <c r="AO157" s="23"/>
      <c r="AP157" s="206"/>
      <c r="AQ157" s="22"/>
      <c r="AR157" s="23"/>
      <c r="AS157" s="23"/>
      <c r="AT157" s="206"/>
      <c r="AU157" s="22"/>
      <c r="AV157" s="23"/>
      <c r="AW157" s="23"/>
      <c r="AX157" s="206"/>
      <c r="AY157" s="206"/>
    </row>
    <row r="158" spans="3:51" ht="16.5" thickTop="1" thickBot="1" x14ac:dyDescent="0.3">
      <c r="C158" s="22"/>
      <c r="D158" s="23"/>
      <c r="E158" s="23"/>
      <c r="G158" s="22"/>
      <c r="H158" s="23"/>
      <c r="I158" s="23"/>
      <c r="K158" s="22"/>
      <c r="L158" s="23"/>
      <c r="M158" s="23"/>
      <c r="N158" s="206"/>
      <c r="O158" s="22"/>
      <c r="P158" s="23"/>
      <c r="Q158" s="23"/>
      <c r="R158" s="206"/>
      <c r="S158" s="22"/>
      <c r="T158" s="23"/>
      <c r="U158" s="23"/>
      <c r="V158" s="206"/>
      <c r="W158" s="22"/>
      <c r="X158" s="23"/>
      <c r="Y158" s="23"/>
      <c r="Z158" s="206"/>
      <c r="AA158" s="22"/>
      <c r="AB158" s="23"/>
      <c r="AC158" s="23"/>
      <c r="AD158" s="206"/>
      <c r="AE158" s="22"/>
      <c r="AF158" s="23"/>
      <c r="AG158" s="23"/>
      <c r="AH158" s="206"/>
      <c r="AI158" s="22"/>
      <c r="AJ158" s="23"/>
      <c r="AK158" s="23"/>
      <c r="AL158" s="206"/>
      <c r="AM158" s="22"/>
      <c r="AN158" s="23"/>
      <c r="AO158" s="23"/>
      <c r="AP158" s="206"/>
      <c r="AQ158" s="22"/>
      <c r="AR158" s="23"/>
      <c r="AS158" s="23"/>
      <c r="AT158" s="206"/>
      <c r="AU158" s="22"/>
      <c r="AV158" s="23"/>
      <c r="AW158" s="23"/>
      <c r="AX158" s="206"/>
      <c r="AY158" s="206"/>
    </row>
    <row r="159" spans="3:51" ht="16.5" thickTop="1" thickBot="1" x14ac:dyDescent="0.3">
      <c r="C159" s="22"/>
      <c r="D159" s="23"/>
      <c r="E159" s="23"/>
      <c r="G159" s="22"/>
      <c r="H159" s="23"/>
      <c r="I159" s="23"/>
      <c r="K159" s="22"/>
      <c r="L159" s="23"/>
      <c r="M159" s="23"/>
      <c r="N159" s="206"/>
      <c r="O159" s="22"/>
      <c r="P159" s="23"/>
      <c r="Q159" s="23"/>
      <c r="R159" s="206"/>
      <c r="S159" s="22"/>
      <c r="T159" s="23"/>
      <c r="U159" s="23"/>
      <c r="V159" s="206"/>
      <c r="W159" s="22"/>
      <c r="X159" s="23"/>
      <c r="Y159" s="23"/>
      <c r="Z159" s="206"/>
      <c r="AA159" s="22"/>
      <c r="AB159" s="23"/>
      <c r="AC159" s="23"/>
      <c r="AD159" s="206"/>
      <c r="AE159" s="22"/>
      <c r="AF159" s="23"/>
      <c r="AG159" s="23"/>
      <c r="AH159" s="206"/>
      <c r="AI159" s="22"/>
      <c r="AJ159" s="23"/>
      <c r="AK159" s="23"/>
      <c r="AL159" s="206"/>
      <c r="AM159" s="22"/>
      <c r="AN159" s="23"/>
      <c r="AO159" s="23"/>
      <c r="AP159" s="206"/>
      <c r="AQ159" s="22"/>
      <c r="AR159" s="23"/>
      <c r="AS159" s="23"/>
      <c r="AT159" s="206"/>
      <c r="AU159" s="22"/>
      <c r="AV159" s="23"/>
      <c r="AW159" s="23"/>
      <c r="AX159" s="206"/>
      <c r="AY159" s="206"/>
    </row>
    <row r="160" spans="3:51" ht="16.5" thickTop="1" thickBot="1" x14ac:dyDescent="0.3">
      <c r="C160" s="22"/>
      <c r="D160" s="23"/>
      <c r="E160" s="23"/>
      <c r="G160" s="22"/>
      <c r="H160" s="23"/>
      <c r="I160" s="23"/>
      <c r="K160" s="22"/>
      <c r="L160" s="23"/>
      <c r="M160" s="23"/>
      <c r="N160" s="206"/>
      <c r="O160" s="22"/>
      <c r="P160" s="23"/>
      <c r="Q160" s="23"/>
      <c r="R160" s="206"/>
      <c r="S160" s="22"/>
      <c r="T160" s="23"/>
      <c r="U160" s="23"/>
      <c r="V160" s="206"/>
      <c r="W160" s="22"/>
      <c r="X160" s="23"/>
      <c r="Y160" s="23"/>
      <c r="Z160" s="206"/>
      <c r="AA160" s="22"/>
      <c r="AB160" s="23"/>
      <c r="AC160" s="23"/>
      <c r="AD160" s="206"/>
      <c r="AE160" s="22"/>
      <c r="AF160" s="23"/>
      <c r="AG160" s="23"/>
      <c r="AH160" s="206"/>
      <c r="AI160" s="22"/>
      <c r="AJ160" s="23"/>
      <c r="AK160" s="23"/>
      <c r="AL160" s="206"/>
      <c r="AM160" s="22"/>
      <c r="AN160" s="23"/>
      <c r="AO160" s="23"/>
      <c r="AP160" s="206"/>
      <c r="AQ160" s="22"/>
      <c r="AR160" s="23"/>
      <c r="AS160" s="23"/>
      <c r="AT160" s="206"/>
      <c r="AU160" s="22"/>
      <c r="AV160" s="23"/>
      <c r="AW160" s="23"/>
      <c r="AX160" s="206"/>
      <c r="AY160" s="206"/>
    </row>
    <row r="161" spans="3:51" ht="16.5" thickTop="1" thickBot="1" x14ac:dyDescent="0.3">
      <c r="C161" s="22"/>
      <c r="D161" s="23"/>
      <c r="E161" s="23"/>
      <c r="G161" s="22"/>
      <c r="H161" s="23"/>
      <c r="I161" s="23"/>
      <c r="K161" s="22"/>
      <c r="L161" s="23"/>
      <c r="M161" s="23"/>
      <c r="N161" s="206"/>
      <c r="O161" s="22"/>
      <c r="P161" s="23"/>
      <c r="Q161" s="23"/>
      <c r="R161" s="206"/>
      <c r="S161" s="22"/>
      <c r="T161" s="23"/>
      <c r="U161" s="23"/>
      <c r="V161" s="206"/>
      <c r="W161" s="22"/>
      <c r="X161" s="23"/>
      <c r="Y161" s="23"/>
      <c r="Z161" s="206"/>
      <c r="AA161" s="22"/>
      <c r="AB161" s="23"/>
      <c r="AC161" s="23"/>
      <c r="AD161" s="206"/>
      <c r="AE161" s="22"/>
      <c r="AF161" s="23"/>
      <c r="AG161" s="23"/>
      <c r="AH161" s="206"/>
      <c r="AI161" s="22"/>
      <c r="AJ161" s="23"/>
      <c r="AK161" s="23"/>
      <c r="AL161" s="206"/>
      <c r="AM161" s="22"/>
      <c r="AN161" s="23"/>
      <c r="AO161" s="23"/>
      <c r="AP161" s="206"/>
      <c r="AQ161" s="22"/>
      <c r="AR161" s="23"/>
      <c r="AS161" s="23"/>
      <c r="AT161" s="206"/>
      <c r="AU161" s="22"/>
      <c r="AV161" s="23"/>
      <c r="AW161" s="23"/>
      <c r="AX161" s="206"/>
      <c r="AY161" s="206"/>
    </row>
    <row r="162" spans="3:51" ht="16.5" thickTop="1" thickBot="1" x14ac:dyDescent="0.3">
      <c r="C162" s="22"/>
      <c r="D162" s="23"/>
      <c r="E162" s="23"/>
      <c r="G162" s="22"/>
      <c r="H162" s="23"/>
      <c r="I162" s="23"/>
      <c r="K162" s="22"/>
      <c r="L162" s="23"/>
      <c r="M162" s="23"/>
      <c r="N162" s="206"/>
      <c r="O162" s="22"/>
      <c r="P162" s="23"/>
      <c r="Q162" s="23"/>
      <c r="R162" s="206"/>
      <c r="S162" s="22"/>
      <c r="T162" s="23"/>
      <c r="U162" s="23"/>
      <c r="V162" s="206"/>
      <c r="W162" s="22"/>
      <c r="X162" s="23"/>
      <c r="Y162" s="23"/>
      <c r="Z162" s="206"/>
      <c r="AA162" s="22"/>
      <c r="AB162" s="23"/>
      <c r="AC162" s="23"/>
      <c r="AD162" s="206"/>
      <c r="AE162" s="22"/>
      <c r="AF162" s="23"/>
      <c r="AG162" s="23"/>
      <c r="AH162" s="206"/>
      <c r="AI162" s="22"/>
      <c r="AJ162" s="23"/>
      <c r="AK162" s="23"/>
      <c r="AL162" s="206"/>
      <c r="AM162" s="22"/>
      <c r="AN162" s="23"/>
      <c r="AO162" s="23"/>
      <c r="AP162" s="206"/>
      <c r="AQ162" s="22"/>
      <c r="AR162" s="23"/>
      <c r="AS162" s="23"/>
      <c r="AT162" s="206"/>
      <c r="AU162" s="22"/>
      <c r="AV162" s="23"/>
      <c r="AW162" s="23"/>
      <c r="AX162" s="206"/>
      <c r="AY162" s="206"/>
    </row>
    <row r="163" spans="3:51" ht="16.5" thickTop="1" thickBot="1" x14ac:dyDescent="0.3">
      <c r="C163" s="22"/>
      <c r="D163" s="23"/>
      <c r="E163" s="23"/>
      <c r="G163" s="22"/>
      <c r="H163" s="23"/>
      <c r="I163" s="23"/>
      <c r="K163" s="22"/>
      <c r="L163" s="23"/>
      <c r="M163" s="23"/>
      <c r="N163" s="206"/>
      <c r="O163" s="22"/>
      <c r="P163" s="23"/>
      <c r="Q163" s="23"/>
      <c r="R163" s="206"/>
      <c r="S163" s="22"/>
      <c r="T163" s="23"/>
      <c r="U163" s="23"/>
      <c r="V163" s="206"/>
      <c r="W163" s="22"/>
      <c r="X163" s="23"/>
      <c r="Y163" s="23"/>
      <c r="Z163" s="206"/>
      <c r="AA163" s="22"/>
      <c r="AB163" s="23"/>
      <c r="AC163" s="23"/>
      <c r="AD163" s="206"/>
      <c r="AE163" s="22"/>
      <c r="AF163" s="23"/>
      <c r="AG163" s="23"/>
      <c r="AH163" s="206"/>
      <c r="AI163" s="22"/>
      <c r="AJ163" s="23"/>
      <c r="AK163" s="23"/>
      <c r="AL163" s="206"/>
      <c r="AM163" s="22"/>
      <c r="AN163" s="23"/>
      <c r="AO163" s="23"/>
      <c r="AP163" s="206"/>
      <c r="AQ163" s="22"/>
      <c r="AR163" s="23"/>
      <c r="AS163" s="23"/>
      <c r="AT163" s="206"/>
      <c r="AU163" s="22"/>
      <c r="AV163" s="23"/>
      <c r="AW163" s="23"/>
      <c r="AX163" s="206"/>
      <c r="AY163" s="206"/>
    </row>
    <row r="164" spans="3:51" ht="16.5" thickTop="1" thickBot="1" x14ac:dyDescent="0.3">
      <c r="C164" s="22"/>
      <c r="D164" s="23"/>
      <c r="E164" s="23"/>
      <c r="G164" s="22"/>
      <c r="H164" s="23"/>
      <c r="I164" s="23"/>
      <c r="K164" s="22"/>
      <c r="L164" s="23"/>
      <c r="M164" s="23"/>
      <c r="N164" s="206"/>
      <c r="O164" s="22"/>
      <c r="P164" s="23"/>
      <c r="Q164" s="23"/>
      <c r="R164" s="206"/>
      <c r="S164" s="22"/>
      <c r="T164" s="23"/>
      <c r="U164" s="23"/>
      <c r="V164" s="206"/>
      <c r="W164" s="22"/>
      <c r="X164" s="23"/>
      <c r="Y164" s="23"/>
      <c r="Z164" s="206"/>
      <c r="AA164" s="22"/>
      <c r="AB164" s="23"/>
      <c r="AC164" s="23"/>
      <c r="AD164" s="206"/>
      <c r="AE164" s="22"/>
      <c r="AF164" s="23"/>
      <c r="AG164" s="23"/>
      <c r="AH164" s="206"/>
      <c r="AI164" s="22"/>
      <c r="AJ164" s="23"/>
      <c r="AK164" s="23"/>
      <c r="AL164" s="206"/>
      <c r="AM164" s="22"/>
      <c r="AN164" s="23"/>
      <c r="AO164" s="23"/>
      <c r="AP164" s="206"/>
      <c r="AQ164" s="22"/>
      <c r="AR164" s="23"/>
      <c r="AS164" s="23"/>
      <c r="AT164" s="206"/>
      <c r="AU164" s="22"/>
      <c r="AV164" s="23"/>
      <c r="AW164" s="23"/>
      <c r="AX164" s="206"/>
      <c r="AY164" s="206"/>
    </row>
    <row r="165" spans="3:51" ht="16.5" thickTop="1" thickBot="1" x14ac:dyDescent="0.3">
      <c r="C165" s="22"/>
      <c r="D165" s="23"/>
      <c r="E165" s="23"/>
      <c r="G165" s="22"/>
      <c r="H165" s="23"/>
      <c r="I165" s="23"/>
      <c r="K165" s="22"/>
      <c r="L165" s="23"/>
      <c r="M165" s="23"/>
      <c r="N165" s="206"/>
      <c r="O165" s="22"/>
      <c r="P165" s="23"/>
      <c r="Q165" s="23"/>
      <c r="R165" s="206"/>
      <c r="S165" s="22"/>
      <c r="T165" s="23"/>
      <c r="U165" s="23"/>
      <c r="V165" s="206"/>
      <c r="W165" s="22"/>
      <c r="X165" s="23"/>
      <c r="Y165" s="23"/>
      <c r="Z165" s="206"/>
      <c r="AA165" s="22"/>
      <c r="AB165" s="23"/>
      <c r="AC165" s="23"/>
      <c r="AD165" s="206"/>
      <c r="AE165" s="22"/>
      <c r="AF165" s="23"/>
      <c r="AG165" s="23"/>
      <c r="AH165" s="206"/>
      <c r="AI165" s="22"/>
      <c r="AJ165" s="23"/>
      <c r="AK165" s="23"/>
      <c r="AL165" s="206"/>
      <c r="AM165" s="22"/>
      <c r="AN165" s="23"/>
      <c r="AO165" s="23"/>
      <c r="AP165" s="206"/>
      <c r="AQ165" s="22"/>
      <c r="AR165" s="23"/>
      <c r="AS165" s="23"/>
      <c r="AT165" s="206"/>
      <c r="AU165" s="22"/>
      <c r="AV165" s="23"/>
      <c r="AW165" s="23"/>
      <c r="AX165" s="206"/>
      <c r="AY165" s="206"/>
    </row>
    <row r="166" spans="3:51" ht="16.5" thickTop="1" thickBot="1" x14ac:dyDescent="0.3">
      <c r="C166" s="22"/>
      <c r="D166" s="23"/>
      <c r="E166" s="23"/>
      <c r="G166" s="22"/>
      <c r="H166" s="23"/>
      <c r="I166" s="23"/>
      <c r="K166" s="22"/>
      <c r="L166" s="23"/>
      <c r="M166" s="23"/>
      <c r="N166" s="206"/>
      <c r="O166" s="22"/>
      <c r="P166" s="23"/>
      <c r="Q166" s="23"/>
      <c r="R166" s="206"/>
      <c r="S166" s="22"/>
      <c r="T166" s="23"/>
      <c r="U166" s="23"/>
      <c r="V166" s="206"/>
      <c r="W166" s="22"/>
      <c r="X166" s="23"/>
      <c r="Y166" s="23"/>
      <c r="Z166" s="206"/>
      <c r="AA166" s="22"/>
      <c r="AB166" s="23"/>
      <c r="AC166" s="23"/>
      <c r="AD166" s="206"/>
      <c r="AE166" s="22"/>
      <c r="AF166" s="23"/>
      <c r="AG166" s="23"/>
      <c r="AH166" s="206"/>
      <c r="AI166" s="22"/>
      <c r="AJ166" s="23"/>
      <c r="AK166" s="23"/>
      <c r="AL166" s="206"/>
      <c r="AM166" s="22"/>
      <c r="AN166" s="23"/>
      <c r="AO166" s="23"/>
      <c r="AP166" s="206"/>
      <c r="AQ166" s="22"/>
      <c r="AR166" s="23"/>
      <c r="AS166" s="23"/>
      <c r="AT166" s="206"/>
      <c r="AU166" s="22"/>
      <c r="AV166" s="23"/>
      <c r="AW166" s="23"/>
      <c r="AX166" s="206"/>
      <c r="AY166" s="206"/>
    </row>
    <row r="167" spans="3:51" ht="16.5" thickTop="1" thickBot="1" x14ac:dyDescent="0.3">
      <c r="C167" s="22"/>
      <c r="D167" s="23"/>
      <c r="E167" s="23"/>
      <c r="G167" s="22"/>
      <c r="H167" s="23"/>
      <c r="I167" s="23"/>
      <c r="K167" s="22"/>
      <c r="L167" s="23"/>
      <c r="M167" s="23"/>
      <c r="N167" s="206"/>
      <c r="O167" s="22"/>
      <c r="P167" s="23"/>
      <c r="Q167" s="23"/>
      <c r="R167" s="206"/>
      <c r="S167" s="22"/>
      <c r="T167" s="23"/>
      <c r="U167" s="23"/>
      <c r="V167" s="206"/>
      <c r="W167" s="22"/>
      <c r="X167" s="23"/>
      <c r="Y167" s="23"/>
      <c r="Z167" s="206"/>
      <c r="AA167" s="22"/>
      <c r="AB167" s="23"/>
      <c r="AC167" s="23"/>
      <c r="AD167" s="206"/>
      <c r="AE167" s="22"/>
      <c r="AF167" s="23"/>
      <c r="AG167" s="23"/>
      <c r="AH167" s="206"/>
      <c r="AI167" s="22"/>
      <c r="AJ167" s="23"/>
      <c r="AK167" s="23"/>
      <c r="AL167" s="206"/>
      <c r="AM167" s="22"/>
      <c r="AN167" s="23"/>
      <c r="AO167" s="23"/>
      <c r="AP167" s="206"/>
      <c r="AQ167" s="22"/>
      <c r="AR167" s="23"/>
      <c r="AS167" s="23"/>
      <c r="AT167" s="206"/>
      <c r="AU167" s="22"/>
      <c r="AV167" s="23"/>
      <c r="AW167" s="23"/>
      <c r="AX167" s="206"/>
      <c r="AY167" s="206"/>
    </row>
    <row r="168" spans="3:51" ht="16.5" thickTop="1" thickBot="1" x14ac:dyDescent="0.3">
      <c r="C168" s="22"/>
      <c r="D168" s="23"/>
      <c r="E168" s="23"/>
      <c r="G168" s="22"/>
      <c r="H168" s="23"/>
      <c r="I168" s="23"/>
      <c r="K168" s="22"/>
      <c r="L168" s="23"/>
      <c r="M168" s="23"/>
      <c r="N168" s="206"/>
      <c r="O168" s="22"/>
      <c r="P168" s="23"/>
      <c r="Q168" s="23"/>
      <c r="R168" s="206"/>
      <c r="S168" s="22"/>
      <c r="T168" s="23"/>
      <c r="U168" s="23"/>
      <c r="V168" s="206"/>
      <c r="W168" s="22"/>
      <c r="X168" s="23"/>
      <c r="Y168" s="23"/>
      <c r="Z168" s="206"/>
      <c r="AA168" s="22"/>
      <c r="AB168" s="23"/>
      <c r="AC168" s="23"/>
      <c r="AD168" s="206"/>
      <c r="AE168" s="22"/>
      <c r="AF168" s="23"/>
      <c r="AG168" s="23"/>
      <c r="AH168" s="206"/>
      <c r="AI168" s="22"/>
      <c r="AJ168" s="23"/>
      <c r="AK168" s="23"/>
      <c r="AL168" s="206"/>
      <c r="AM168" s="22"/>
      <c r="AN168" s="23"/>
      <c r="AO168" s="23"/>
      <c r="AP168" s="206"/>
      <c r="AQ168" s="22"/>
      <c r="AR168" s="23"/>
      <c r="AS168" s="23"/>
      <c r="AT168" s="206"/>
      <c r="AU168" s="22"/>
      <c r="AV168" s="23"/>
      <c r="AW168" s="23"/>
      <c r="AX168" s="206"/>
      <c r="AY168" s="206"/>
    </row>
    <row r="169" spans="3:51" ht="16.5" thickTop="1" thickBot="1" x14ac:dyDescent="0.3">
      <c r="C169" s="22"/>
      <c r="D169" s="23"/>
      <c r="E169" s="23"/>
      <c r="G169" s="22"/>
      <c r="H169" s="23"/>
      <c r="I169" s="23"/>
      <c r="K169" s="22"/>
      <c r="L169" s="23"/>
      <c r="M169" s="23"/>
      <c r="N169" s="206"/>
      <c r="O169" s="22"/>
      <c r="P169" s="23"/>
      <c r="Q169" s="23"/>
      <c r="R169" s="206"/>
      <c r="S169" s="22"/>
      <c r="T169" s="23"/>
      <c r="U169" s="23"/>
      <c r="V169" s="206"/>
      <c r="W169" s="22"/>
      <c r="X169" s="23"/>
      <c r="Y169" s="23"/>
      <c r="Z169" s="206"/>
      <c r="AA169" s="22"/>
      <c r="AB169" s="23"/>
      <c r="AC169" s="23"/>
      <c r="AD169" s="206"/>
      <c r="AE169" s="22"/>
      <c r="AF169" s="23"/>
      <c r="AG169" s="23"/>
      <c r="AH169" s="206"/>
      <c r="AI169" s="22"/>
      <c r="AJ169" s="23"/>
      <c r="AK169" s="23"/>
      <c r="AL169" s="206"/>
      <c r="AM169" s="22"/>
      <c r="AN169" s="23"/>
      <c r="AO169" s="23"/>
      <c r="AP169" s="206"/>
      <c r="AQ169" s="22"/>
      <c r="AR169" s="23"/>
      <c r="AS169" s="23"/>
      <c r="AT169" s="206"/>
      <c r="AU169" s="22"/>
      <c r="AV169" s="23"/>
      <c r="AW169" s="23"/>
      <c r="AX169" s="206"/>
      <c r="AY169" s="206"/>
    </row>
    <row r="170" spans="3:51" ht="16.5" thickTop="1" thickBot="1" x14ac:dyDescent="0.3">
      <c r="C170" s="22"/>
      <c r="D170" s="23"/>
      <c r="E170" s="23"/>
      <c r="G170" s="22"/>
      <c r="H170" s="23"/>
      <c r="I170" s="23"/>
      <c r="K170" s="22"/>
      <c r="L170" s="23"/>
      <c r="M170" s="23"/>
      <c r="N170" s="206"/>
      <c r="O170" s="22"/>
      <c r="P170" s="23"/>
      <c r="Q170" s="23"/>
      <c r="R170" s="206"/>
      <c r="S170" s="22"/>
      <c r="T170" s="23"/>
      <c r="U170" s="23"/>
      <c r="V170" s="206"/>
      <c r="W170" s="22"/>
      <c r="X170" s="23"/>
      <c r="Y170" s="23"/>
      <c r="Z170" s="206"/>
      <c r="AA170" s="22"/>
      <c r="AB170" s="23"/>
      <c r="AC170" s="23"/>
      <c r="AD170" s="206"/>
      <c r="AE170" s="22"/>
      <c r="AF170" s="23"/>
      <c r="AG170" s="23"/>
      <c r="AH170" s="206"/>
      <c r="AI170" s="22"/>
      <c r="AJ170" s="23"/>
      <c r="AK170" s="23"/>
      <c r="AL170" s="206"/>
      <c r="AM170" s="22"/>
      <c r="AN170" s="23"/>
      <c r="AO170" s="23"/>
      <c r="AP170" s="206"/>
      <c r="AQ170" s="22"/>
      <c r="AR170" s="23"/>
      <c r="AS170" s="23"/>
      <c r="AT170" s="206"/>
      <c r="AU170" s="22"/>
      <c r="AV170" s="23"/>
      <c r="AW170" s="23"/>
      <c r="AX170" s="206"/>
      <c r="AY170" s="206"/>
    </row>
    <row r="171" spans="3:51" ht="16.5" thickTop="1" thickBot="1" x14ac:dyDescent="0.3">
      <c r="C171" s="22"/>
      <c r="D171" s="23"/>
      <c r="E171" s="23"/>
      <c r="G171" s="22"/>
      <c r="H171" s="23"/>
      <c r="I171" s="23"/>
      <c r="K171" s="22"/>
      <c r="L171" s="23"/>
      <c r="M171" s="23"/>
      <c r="N171" s="206"/>
      <c r="O171" s="22"/>
      <c r="P171" s="23"/>
      <c r="Q171" s="23"/>
      <c r="R171" s="206"/>
      <c r="S171" s="22"/>
      <c r="T171" s="23"/>
      <c r="U171" s="23"/>
      <c r="V171" s="206"/>
      <c r="W171" s="22"/>
      <c r="X171" s="23"/>
      <c r="Y171" s="23"/>
      <c r="Z171" s="206"/>
      <c r="AA171" s="22"/>
      <c r="AB171" s="23"/>
      <c r="AC171" s="23"/>
      <c r="AD171" s="206"/>
      <c r="AE171" s="22"/>
      <c r="AF171" s="23"/>
      <c r="AG171" s="23"/>
      <c r="AH171" s="206"/>
      <c r="AI171" s="22"/>
      <c r="AJ171" s="23"/>
      <c r="AK171" s="23"/>
      <c r="AL171" s="206"/>
      <c r="AM171" s="22"/>
      <c r="AN171" s="23"/>
      <c r="AO171" s="23"/>
      <c r="AP171" s="206"/>
      <c r="AQ171" s="22"/>
      <c r="AR171" s="23"/>
      <c r="AS171" s="23"/>
      <c r="AT171" s="206"/>
      <c r="AU171" s="22"/>
      <c r="AV171" s="23"/>
      <c r="AW171" s="23"/>
      <c r="AX171" s="206"/>
      <c r="AY171" s="206"/>
    </row>
    <row r="172" spans="3:51" ht="16.5" thickTop="1" thickBot="1" x14ac:dyDescent="0.3">
      <c r="C172" s="22"/>
      <c r="D172" s="23"/>
      <c r="E172" s="23"/>
      <c r="G172" s="22"/>
      <c r="H172" s="23"/>
      <c r="I172" s="23"/>
      <c r="K172" s="22"/>
      <c r="L172" s="23"/>
      <c r="M172" s="23"/>
      <c r="N172" s="206"/>
      <c r="O172" s="22"/>
      <c r="P172" s="23"/>
      <c r="Q172" s="23"/>
      <c r="R172" s="206"/>
      <c r="S172" s="22"/>
      <c r="T172" s="23"/>
      <c r="U172" s="23"/>
      <c r="V172" s="206"/>
      <c r="W172" s="22"/>
      <c r="X172" s="23"/>
      <c r="Y172" s="23"/>
      <c r="Z172" s="206"/>
      <c r="AA172" s="22"/>
      <c r="AB172" s="23"/>
      <c r="AC172" s="23"/>
      <c r="AD172" s="206"/>
      <c r="AE172" s="22"/>
      <c r="AF172" s="23"/>
      <c r="AG172" s="23"/>
      <c r="AH172" s="206"/>
      <c r="AI172" s="22"/>
      <c r="AJ172" s="23"/>
      <c r="AK172" s="23"/>
      <c r="AL172" s="206"/>
      <c r="AM172" s="22"/>
      <c r="AN172" s="23"/>
      <c r="AO172" s="23"/>
      <c r="AP172" s="206"/>
      <c r="AQ172" s="22"/>
      <c r="AR172" s="23"/>
      <c r="AS172" s="23"/>
      <c r="AT172" s="206"/>
      <c r="AU172" s="22"/>
      <c r="AV172" s="23"/>
      <c r="AW172" s="23"/>
      <c r="AX172" s="206"/>
      <c r="AY172" s="206"/>
    </row>
    <row r="173" spans="3:51" ht="16.5" thickTop="1" thickBot="1" x14ac:dyDescent="0.3">
      <c r="C173" s="22"/>
      <c r="D173" s="23"/>
      <c r="E173" s="23"/>
      <c r="G173" s="22"/>
      <c r="H173" s="23"/>
      <c r="I173" s="23"/>
      <c r="K173" s="22"/>
      <c r="L173" s="23"/>
      <c r="M173" s="23"/>
      <c r="N173" s="206"/>
      <c r="O173" s="22"/>
      <c r="P173" s="23"/>
      <c r="Q173" s="23"/>
      <c r="R173" s="206"/>
      <c r="S173" s="22"/>
      <c r="T173" s="23"/>
      <c r="U173" s="23"/>
      <c r="V173" s="206"/>
      <c r="W173" s="22"/>
      <c r="X173" s="23"/>
      <c r="Y173" s="23"/>
      <c r="Z173" s="206"/>
      <c r="AA173" s="22"/>
      <c r="AB173" s="23"/>
      <c r="AC173" s="23"/>
      <c r="AD173" s="206"/>
      <c r="AE173" s="22"/>
      <c r="AF173" s="23"/>
      <c r="AG173" s="23"/>
      <c r="AH173" s="206"/>
      <c r="AI173" s="22"/>
      <c r="AJ173" s="23"/>
      <c r="AK173" s="23"/>
      <c r="AL173" s="206"/>
      <c r="AM173" s="22"/>
      <c r="AN173" s="23"/>
      <c r="AO173" s="23"/>
      <c r="AP173" s="206"/>
      <c r="AQ173" s="22"/>
      <c r="AR173" s="23"/>
      <c r="AS173" s="23"/>
      <c r="AT173" s="206"/>
      <c r="AU173" s="22"/>
      <c r="AV173" s="23"/>
      <c r="AW173" s="23"/>
      <c r="AX173" s="206"/>
      <c r="AY173" s="206"/>
    </row>
    <row r="174" spans="3:51" ht="16.5" thickTop="1" thickBot="1" x14ac:dyDescent="0.3">
      <c r="C174" s="22"/>
      <c r="D174" s="23"/>
      <c r="E174" s="23"/>
      <c r="G174" s="22"/>
      <c r="H174" s="23"/>
      <c r="I174" s="23"/>
      <c r="K174" s="22"/>
      <c r="L174" s="23"/>
      <c r="M174" s="23"/>
      <c r="N174" s="206"/>
      <c r="O174" s="22"/>
      <c r="P174" s="23"/>
      <c r="Q174" s="23"/>
      <c r="R174" s="206"/>
      <c r="S174" s="22"/>
      <c r="T174" s="23"/>
      <c r="U174" s="23"/>
      <c r="V174" s="206"/>
      <c r="W174" s="22"/>
      <c r="X174" s="23"/>
      <c r="Y174" s="23"/>
      <c r="Z174" s="206"/>
      <c r="AA174" s="22"/>
      <c r="AB174" s="23"/>
      <c r="AC174" s="23"/>
      <c r="AD174" s="206"/>
      <c r="AE174" s="22"/>
      <c r="AF174" s="23"/>
      <c r="AG174" s="23"/>
      <c r="AH174" s="206"/>
      <c r="AI174" s="22"/>
      <c r="AJ174" s="23"/>
      <c r="AK174" s="23"/>
      <c r="AL174" s="206"/>
      <c r="AM174" s="22"/>
      <c r="AN174" s="23"/>
      <c r="AO174" s="23"/>
      <c r="AP174" s="206"/>
      <c r="AQ174" s="22"/>
      <c r="AR174" s="23"/>
      <c r="AS174" s="23"/>
      <c r="AT174" s="206"/>
      <c r="AU174" s="22"/>
      <c r="AV174" s="23"/>
      <c r="AW174" s="23"/>
      <c r="AX174" s="206"/>
      <c r="AY174" s="206"/>
    </row>
    <row r="175" spans="3:51" ht="16.5" thickTop="1" thickBot="1" x14ac:dyDescent="0.3">
      <c r="C175" s="22"/>
      <c r="D175" s="23"/>
      <c r="E175" s="23"/>
      <c r="G175" s="22"/>
      <c r="H175" s="23"/>
      <c r="I175" s="23"/>
      <c r="K175" s="22"/>
      <c r="L175" s="23"/>
      <c r="M175" s="23"/>
      <c r="N175" s="206"/>
      <c r="O175" s="22"/>
      <c r="P175" s="23"/>
      <c r="Q175" s="23"/>
      <c r="R175" s="206"/>
      <c r="S175" s="22"/>
      <c r="T175" s="23"/>
      <c r="U175" s="23"/>
      <c r="V175" s="206"/>
      <c r="W175" s="22"/>
      <c r="X175" s="23"/>
      <c r="Y175" s="23"/>
      <c r="Z175" s="206"/>
      <c r="AA175" s="22"/>
      <c r="AB175" s="23"/>
      <c r="AC175" s="23"/>
      <c r="AD175" s="206"/>
      <c r="AE175" s="22"/>
      <c r="AF175" s="23"/>
      <c r="AG175" s="23"/>
      <c r="AH175" s="206"/>
      <c r="AI175" s="22"/>
      <c r="AJ175" s="23"/>
      <c r="AK175" s="23"/>
      <c r="AL175" s="206"/>
      <c r="AM175" s="22"/>
      <c r="AN175" s="23"/>
      <c r="AO175" s="23"/>
      <c r="AP175" s="206"/>
      <c r="AQ175" s="22"/>
      <c r="AR175" s="23"/>
      <c r="AS175" s="23"/>
      <c r="AT175" s="206"/>
      <c r="AU175" s="22"/>
      <c r="AV175" s="23"/>
      <c r="AW175" s="23"/>
      <c r="AX175" s="206"/>
      <c r="AY175" s="206"/>
    </row>
    <row r="176" spans="3:51" ht="16.5" thickTop="1" thickBot="1" x14ac:dyDescent="0.3">
      <c r="C176" s="22"/>
      <c r="D176" s="23"/>
      <c r="E176" s="23"/>
      <c r="G176" s="22"/>
      <c r="H176" s="23"/>
      <c r="I176" s="23"/>
      <c r="K176" s="22"/>
      <c r="L176" s="23"/>
      <c r="M176" s="23"/>
      <c r="N176" s="206"/>
      <c r="O176" s="22"/>
      <c r="P176" s="23"/>
      <c r="Q176" s="23"/>
      <c r="R176" s="206"/>
      <c r="S176" s="22"/>
      <c r="T176" s="23"/>
      <c r="U176" s="23"/>
      <c r="V176" s="206"/>
      <c r="W176" s="22"/>
      <c r="X176" s="23"/>
      <c r="Y176" s="23"/>
      <c r="Z176" s="206"/>
      <c r="AA176" s="22"/>
      <c r="AB176" s="23"/>
      <c r="AC176" s="23"/>
      <c r="AD176" s="206"/>
      <c r="AE176" s="22"/>
      <c r="AF176" s="23"/>
      <c r="AG176" s="23"/>
      <c r="AH176" s="206"/>
      <c r="AI176" s="22"/>
      <c r="AJ176" s="23"/>
      <c r="AK176" s="23"/>
      <c r="AL176" s="206"/>
      <c r="AM176" s="22"/>
      <c r="AN176" s="23"/>
      <c r="AO176" s="23"/>
      <c r="AP176" s="206"/>
      <c r="AQ176" s="22"/>
      <c r="AR176" s="23"/>
      <c r="AS176" s="23"/>
      <c r="AT176" s="206"/>
      <c r="AU176" s="22"/>
      <c r="AV176" s="23"/>
      <c r="AW176" s="23"/>
      <c r="AX176" s="206"/>
      <c r="AY176" s="206"/>
    </row>
    <row r="177" spans="3:51" ht="16.5" thickTop="1" thickBot="1" x14ac:dyDescent="0.3">
      <c r="C177" s="22"/>
      <c r="D177" s="23"/>
      <c r="E177" s="23"/>
      <c r="G177" s="22"/>
      <c r="H177" s="23"/>
      <c r="I177" s="23"/>
      <c r="K177" s="22"/>
      <c r="L177" s="23"/>
      <c r="M177" s="23"/>
      <c r="N177" s="206"/>
      <c r="O177" s="22"/>
      <c r="P177" s="23"/>
      <c r="Q177" s="23"/>
      <c r="R177" s="206"/>
      <c r="S177" s="22"/>
      <c r="T177" s="23"/>
      <c r="U177" s="23"/>
      <c r="V177" s="206"/>
      <c r="W177" s="22"/>
      <c r="X177" s="23"/>
      <c r="Y177" s="23"/>
      <c r="Z177" s="206"/>
      <c r="AA177" s="22"/>
      <c r="AB177" s="23"/>
      <c r="AC177" s="23"/>
      <c r="AD177" s="206"/>
      <c r="AE177" s="22"/>
      <c r="AF177" s="23"/>
      <c r="AG177" s="23"/>
      <c r="AH177" s="206"/>
      <c r="AI177" s="22"/>
      <c r="AJ177" s="23"/>
      <c r="AK177" s="23"/>
      <c r="AL177" s="206"/>
      <c r="AM177" s="22"/>
      <c r="AN177" s="23"/>
      <c r="AO177" s="23"/>
      <c r="AP177" s="206"/>
      <c r="AQ177" s="22"/>
      <c r="AR177" s="23"/>
      <c r="AS177" s="23"/>
      <c r="AT177" s="206"/>
      <c r="AU177" s="22"/>
      <c r="AV177" s="23"/>
      <c r="AW177" s="23"/>
      <c r="AX177" s="206"/>
      <c r="AY177" s="206"/>
    </row>
    <row r="178" spans="3:51" ht="16.5" thickTop="1" thickBot="1" x14ac:dyDescent="0.3">
      <c r="C178" s="22"/>
      <c r="D178" s="23"/>
      <c r="E178" s="23"/>
      <c r="G178" s="22"/>
      <c r="H178" s="23"/>
      <c r="I178" s="23"/>
      <c r="K178" s="22"/>
      <c r="L178" s="23"/>
      <c r="M178" s="23"/>
      <c r="N178" s="206"/>
      <c r="O178" s="22"/>
      <c r="P178" s="23"/>
      <c r="Q178" s="23"/>
      <c r="R178" s="206"/>
      <c r="S178" s="22"/>
      <c r="T178" s="23"/>
      <c r="U178" s="23"/>
      <c r="V178" s="206"/>
      <c r="W178" s="22"/>
      <c r="X178" s="23"/>
      <c r="Y178" s="23"/>
      <c r="Z178" s="206"/>
      <c r="AA178" s="22"/>
      <c r="AB178" s="23"/>
      <c r="AC178" s="23"/>
      <c r="AD178" s="206"/>
      <c r="AE178" s="22"/>
      <c r="AF178" s="23"/>
      <c r="AG178" s="23"/>
      <c r="AH178" s="206"/>
      <c r="AI178" s="22"/>
      <c r="AJ178" s="23"/>
      <c r="AK178" s="23"/>
      <c r="AL178" s="206"/>
      <c r="AM178" s="22"/>
      <c r="AN178" s="23"/>
      <c r="AO178" s="23"/>
      <c r="AP178" s="206"/>
      <c r="AQ178" s="22"/>
      <c r="AR178" s="23"/>
      <c r="AS178" s="23"/>
      <c r="AT178" s="206"/>
      <c r="AU178" s="22"/>
      <c r="AV178" s="23"/>
      <c r="AW178" s="23"/>
      <c r="AX178" s="206"/>
      <c r="AY178" s="206"/>
    </row>
    <row r="179" spans="3:51" ht="16.5" thickTop="1" thickBot="1" x14ac:dyDescent="0.3">
      <c r="C179" s="22"/>
      <c r="D179" s="23"/>
      <c r="E179" s="23"/>
      <c r="G179" s="22"/>
      <c r="H179" s="23"/>
      <c r="I179" s="23"/>
      <c r="K179" s="22"/>
      <c r="L179" s="23"/>
      <c r="M179" s="23"/>
      <c r="N179" s="206"/>
      <c r="O179" s="22"/>
      <c r="P179" s="23"/>
      <c r="Q179" s="23"/>
      <c r="R179" s="206"/>
      <c r="S179" s="22"/>
      <c r="T179" s="23"/>
      <c r="U179" s="23"/>
      <c r="V179" s="206"/>
      <c r="W179" s="22"/>
      <c r="X179" s="23"/>
      <c r="Y179" s="23"/>
      <c r="Z179" s="206"/>
      <c r="AA179" s="22"/>
      <c r="AB179" s="23"/>
      <c r="AC179" s="23"/>
      <c r="AD179" s="206"/>
      <c r="AE179" s="22"/>
      <c r="AF179" s="23"/>
      <c r="AG179" s="23"/>
      <c r="AH179" s="206"/>
      <c r="AI179" s="22"/>
      <c r="AJ179" s="23"/>
      <c r="AK179" s="23"/>
      <c r="AL179" s="206"/>
      <c r="AM179" s="22"/>
      <c r="AN179" s="23"/>
      <c r="AO179" s="23"/>
      <c r="AP179" s="206"/>
      <c r="AQ179" s="22"/>
      <c r="AR179" s="23"/>
      <c r="AS179" s="23"/>
      <c r="AT179" s="206"/>
      <c r="AU179" s="22"/>
      <c r="AV179" s="23"/>
      <c r="AW179" s="23"/>
      <c r="AX179" s="206"/>
      <c r="AY179" s="206"/>
    </row>
    <row r="180" spans="3:51" ht="16.5" thickTop="1" thickBot="1" x14ac:dyDescent="0.3">
      <c r="C180" s="22"/>
      <c r="D180" s="23"/>
      <c r="E180" s="23"/>
      <c r="G180" s="22"/>
      <c r="H180" s="23"/>
      <c r="I180" s="23"/>
      <c r="K180" s="22"/>
      <c r="L180" s="23"/>
      <c r="M180" s="23"/>
      <c r="N180" s="206"/>
      <c r="O180" s="22"/>
      <c r="P180" s="23"/>
      <c r="Q180" s="23"/>
      <c r="R180" s="206"/>
      <c r="S180" s="22"/>
      <c r="T180" s="23"/>
      <c r="U180" s="23"/>
      <c r="V180" s="206"/>
      <c r="W180" s="22"/>
      <c r="X180" s="23"/>
      <c r="Y180" s="23"/>
      <c r="Z180" s="206"/>
      <c r="AA180" s="22"/>
      <c r="AB180" s="23"/>
      <c r="AC180" s="23"/>
      <c r="AD180" s="206"/>
      <c r="AE180" s="22"/>
      <c r="AF180" s="23"/>
      <c r="AG180" s="23"/>
      <c r="AH180" s="206"/>
      <c r="AI180" s="22"/>
      <c r="AJ180" s="23"/>
      <c r="AK180" s="23"/>
      <c r="AL180" s="206"/>
      <c r="AM180" s="22"/>
      <c r="AN180" s="23"/>
      <c r="AO180" s="23"/>
      <c r="AP180" s="206"/>
      <c r="AQ180" s="22"/>
      <c r="AR180" s="23"/>
      <c r="AS180" s="23"/>
      <c r="AT180" s="206"/>
      <c r="AU180" s="22"/>
      <c r="AV180" s="23"/>
      <c r="AW180" s="23"/>
      <c r="AX180" s="206"/>
      <c r="AY180" s="206"/>
    </row>
    <row r="181" spans="3:51" ht="16.5" thickTop="1" thickBot="1" x14ac:dyDescent="0.3">
      <c r="C181" s="22"/>
      <c r="D181" s="23"/>
      <c r="E181" s="23"/>
      <c r="G181" s="22"/>
      <c r="H181" s="23"/>
      <c r="I181" s="23"/>
      <c r="K181" s="22"/>
      <c r="L181" s="23"/>
      <c r="M181" s="23"/>
      <c r="N181" s="206"/>
      <c r="O181" s="22"/>
      <c r="P181" s="23"/>
      <c r="Q181" s="23"/>
      <c r="R181" s="206"/>
      <c r="S181" s="22"/>
      <c r="T181" s="23"/>
      <c r="U181" s="23"/>
      <c r="V181" s="206"/>
      <c r="W181" s="22"/>
      <c r="X181" s="23"/>
      <c r="Y181" s="23"/>
      <c r="Z181" s="206"/>
      <c r="AA181" s="22"/>
      <c r="AB181" s="23"/>
      <c r="AC181" s="23"/>
      <c r="AD181" s="206"/>
      <c r="AE181" s="22"/>
      <c r="AF181" s="23"/>
      <c r="AG181" s="23"/>
      <c r="AH181" s="206"/>
      <c r="AI181" s="22"/>
      <c r="AJ181" s="23"/>
      <c r="AK181" s="23"/>
      <c r="AL181" s="206"/>
      <c r="AM181" s="22"/>
      <c r="AN181" s="23"/>
      <c r="AO181" s="23"/>
      <c r="AP181" s="206"/>
      <c r="AQ181" s="22"/>
      <c r="AR181" s="23"/>
      <c r="AS181" s="23"/>
      <c r="AT181" s="206"/>
      <c r="AU181" s="22"/>
      <c r="AV181" s="23"/>
      <c r="AW181" s="23"/>
      <c r="AX181" s="206"/>
      <c r="AY181" s="206"/>
    </row>
    <row r="182" spans="3:51" ht="16.5" thickTop="1" thickBot="1" x14ac:dyDescent="0.3">
      <c r="C182" s="22"/>
      <c r="D182" s="23"/>
      <c r="E182" s="23"/>
      <c r="G182" s="22"/>
      <c r="H182" s="23"/>
      <c r="I182" s="23"/>
      <c r="K182" s="22"/>
      <c r="L182" s="23"/>
      <c r="M182" s="23"/>
      <c r="N182" s="206"/>
      <c r="O182" s="22"/>
      <c r="P182" s="23"/>
      <c r="Q182" s="23"/>
      <c r="R182" s="206"/>
      <c r="S182" s="22"/>
      <c r="T182" s="23"/>
      <c r="U182" s="23"/>
      <c r="V182" s="206"/>
      <c r="W182" s="22"/>
      <c r="X182" s="23"/>
      <c r="Y182" s="23"/>
      <c r="Z182" s="206"/>
      <c r="AA182" s="22"/>
      <c r="AB182" s="23"/>
      <c r="AC182" s="23"/>
      <c r="AD182" s="206"/>
      <c r="AE182" s="22"/>
      <c r="AF182" s="23"/>
      <c r="AG182" s="23"/>
      <c r="AH182" s="206"/>
      <c r="AI182" s="22"/>
      <c r="AJ182" s="23"/>
      <c r="AK182" s="23"/>
      <c r="AL182" s="206"/>
      <c r="AM182" s="22"/>
      <c r="AN182" s="23"/>
      <c r="AO182" s="23"/>
      <c r="AP182" s="206"/>
      <c r="AQ182" s="22"/>
      <c r="AR182" s="23"/>
      <c r="AS182" s="23"/>
      <c r="AT182" s="206"/>
      <c r="AU182" s="22"/>
      <c r="AV182" s="23"/>
      <c r="AW182" s="23"/>
      <c r="AX182" s="206"/>
      <c r="AY182" s="206"/>
    </row>
    <row r="183" spans="3:51" ht="16.5" thickTop="1" thickBot="1" x14ac:dyDescent="0.3">
      <c r="C183" s="22"/>
      <c r="D183" s="23"/>
      <c r="E183" s="23"/>
      <c r="G183" s="22"/>
      <c r="H183" s="23"/>
      <c r="I183" s="23"/>
      <c r="K183" s="22"/>
      <c r="L183" s="23"/>
      <c r="M183" s="23"/>
      <c r="N183" s="206"/>
      <c r="O183" s="22"/>
      <c r="P183" s="23"/>
      <c r="Q183" s="23"/>
      <c r="R183" s="206"/>
      <c r="S183" s="22"/>
      <c r="T183" s="23"/>
      <c r="U183" s="23"/>
      <c r="V183" s="206"/>
      <c r="W183" s="22"/>
      <c r="X183" s="23"/>
      <c r="Y183" s="23"/>
      <c r="Z183" s="206"/>
      <c r="AA183" s="22"/>
      <c r="AB183" s="23"/>
      <c r="AC183" s="23"/>
      <c r="AD183" s="206"/>
      <c r="AE183" s="22"/>
      <c r="AF183" s="23"/>
      <c r="AG183" s="23"/>
      <c r="AH183" s="206"/>
      <c r="AI183" s="22"/>
      <c r="AJ183" s="23"/>
      <c r="AK183" s="23"/>
      <c r="AL183" s="206"/>
      <c r="AM183" s="22"/>
      <c r="AN183" s="23"/>
      <c r="AO183" s="23"/>
      <c r="AP183" s="206"/>
      <c r="AQ183" s="22"/>
      <c r="AR183" s="23"/>
      <c r="AS183" s="23"/>
      <c r="AT183" s="206"/>
      <c r="AU183" s="22"/>
      <c r="AV183" s="23"/>
      <c r="AW183" s="23"/>
      <c r="AX183" s="206"/>
      <c r="AY183" s="206"/>
    </row>
    <row r="184" spans="3:51" ht="16.5" thickTop="1" thickBot="1" x14ac:dyDescent="0.3">
      <c r="C184" s="22"/>
      <c r="D184" s="23"/>
      <c r="E184" s="23"/>
      <c r="G184" s="22"/>
      <c r="H184" s="23"/>
      <c r="I184" s="23"/>
      <c r="K184" s="22"/>
      <c r="L184" s="23"/>
      <c r="M184" s="23"/>
      <c r="N184" s="206"/>
      <c r="O184" s="22"/>
      <c r="P184" s="23"/>
      <c r="Q184" s="23"/>
      <c r="R184" s="206"/>
      <c r="S184" s="22"/>
      <c r="T184" s="23"/>
      <c r="U184" s="23"/>
      <c r="V184" s="206"/>
      <c r="W184" s="22"/>
      <c r="X184" s="23"/>
      <c r="Y184" s="23"/>
      <c r="Z184" s="206"/>
      <c r="AA184" s="22"/>
      <c r="AB184" s="23"/>
      <c r="AC184" s="23"/>
      <c r="AD184" s="206"/>
      <c r="AE184" s="22"/>
      <c r="AF184" s="23"/>
      <c r="AG184" s="23"/>
      <c r="AH184" s="206"/>
      <c r="AI184" s="22"/>
      <c r="AJ184" s="23"/>
      <c r="AK184" s="23"/>
      <c r="AL184" s="206"/>
      <c r="AM184" s="22"/>
      <c r="AN184" s="23"/>
      <c r="AO184" s="23"/>
      <c r="AP184" s="206"/>
      <c r="AQ184" s="22"/>
      <c r="AR184" s="23"/>
      <c r="AS184" s="23"/>
      <c r="AT184" s="206"/>
      <c r="AU184" s="22"/>
      <c r="AV184" s="23"/>
      <c r="AW184" s="23"/>
      <c r="AX184" s="206"/>
      <c r="AY184" s="206"/>
    </row>
    <row r="185" spans="3:51" ht="16.5" thickTop="1" thickBot="1" x14ac:dyDescent="0.3">
      <c r="C185" s="22"/>
      <c r="D185" s="23"/>
      <c r="E185" s="23"/>
      <c r="G185" s="22"/>
      <c r="H185" s="23"/>
      <c r="I185" s="23"/>
      <c r="K185" s="22"/>
      <c r="L185" s="23"/>
      <c r="M185" s="23"/>
      <c r="N185" s="206"/>
      <c r="O185" s="22"/>
      <c r="P185" s="23"/>
      <c r="Q185" s="23"/>
      <c r="R185" s="206"/>
      <c r="S185" s="22"/>
      <c r="T185" s="23"/>
      <c r="U185" s="23"/>
      <c r="V185" s="206"/>
      <c r="W185" s="22"/>
      <c r="X185" s="23"/>
      <c r="Y185" s="23"/>
      <c r="Z185" s="206"/>
      <c r="AA185" s="22"/>
      <c r="AB185" s="23"/>
      <c r="AC185" s="23"/>
      <c r="AD185" s="206"/>
      <c r="AE185" s="22"/>
      <c r="AF185" s="23"/>
      <c r="AG185" s="23"/>
      <c r="AH185" s="206"/>
      <c r="AI185" s="22"/>
      <c r="AJ185" s="23"/>
      <c r="AK185" s="23"/>
      <c r="AL185" s="206"/>
      <c r="AM185" s="22"/>
      <c r="AN185" s="23"/>
      <c r="AO185" s="23"/>
      <c r="AP185" s="206"/>
      <c r="AQ185" s="22"/>
      <c r="AR185" s="23"/>
      <c r="AS185" s="23"/>
      <c r="AT185" s="206"/>
      <c r="AU185" s="22"/>
      <c r="AV185" s="23"/>
      <c r="AW185" s="23"/>
      <c r="AX185" s="206"/>
      <c r="AY185" s="206"/>
    </row>
    <row r="186" spans="3:51" ht="16.5" thickTop="1" thickBot="1" x14ac:dyDescent="0.3">
      <c r="C186" s="22"/>
      <c r="D186" s="23"/>
      <c r="E186" s="23"/>
      <c r="G186" s="22"/>
      <c r="H186" s="23"/>
      <c r="I186" s="23"/>
      <c r="K186" s="22"/>
      <c r="L186" s="23"/>
      <c r="M186" s="23"/>
      <c r="N186" s="206"/>
      <c r="O186" s="22"/>
      <c r="P186" s="23"/>
      <c r="Q186" s="23"/>
      <c r="R186" s="206"/>
      <c r="S186" s="22"/>
      <c r="T186" s="23"/>
      <c r="U186" s="23"/>
      <c r="V186" s="206"/>
      <c r="W186" s="22"/>
      <c r="X186" s="23"/>
      <c r="Y186" s="23"/>
      <c r="Z186" s="206"/>
      <c r="AA186" s="22"/>
      <c r="AB186" s="23"/>
      <c r="AC186" s="23"/>
      <c r="AD186" s="206"/>
      <c r="AE186" s="22"/>
      <c r="AF186" s="23"/>
      <c r="AG186" s="23"/>
      <c r="AH186" s="206"/>
      <c r="AI186" s="22"/>
      <c r="AJ186" s="23"/>
      <c r="AK186" s="23"/>
      <c r="AL186" s="206"/>
      <c r="AM186" s="22"/>
      <c r="AN186" s="23"/>
      <c r="AO186" s="23"/>
      <c r="AP186" s="206"/>
      <c r="AQ186" s="22"/>
      <c r="AR186" s="23"/>
      <c r="AS186" s="23"/>
      <c r="AT186" s="206"/>
      <c r="AU186" s="22"/>
      <c r="AV186" s="23"/>
      <c r="AW186" s="23"/>
      <c r="AX186" s="206"/>
      <c r="AY186" s="206"/>
    </row>
    <row r="187" spans="3:51" ht="16.5" thickTop="1" thickBot="1" x14ac:dyDescent="0.3">
      <c r="C187" s="22"/>
      <c r="D187" s="23"/>
      <c r="E187" s="23"/>
      <c r="G187" s="22"/>
      <c r="H187" s="23"/>
      <c r="I187" s="23"/>
      <c r="K187" s="22"/>
      <c r="L187" s="23"/>
      <c r="M187" s="23"/>
      <c r="N187" s="206"/>
      <c r="O187" s="22"/>
      <c r="P187" s="23"/>
      <c r="Q187" s="23"/>
      <c r="R187" s="206"/>
      <c r="S187" s="22"/>
      <c r="T187" s="23"/>
      <c r="U187" s="23"/>
      <c r="V187" s="206"/>
      <c r="W187" s="22"/>
      <c r="X187" s="23"/>
      <c r="Y187" s="23"/>
      <c r="Z187" s="206"/>
      <c r="AA187" s="22"/>
      <c r="AB187" s="23"/>
      <c r="AC187" s="23"/>
      <c r="AD187" s="206"/>
      <c r="AE187" s="22"/>
      <c r="AF187" s="23"/>
      <c r="AG187" s="23"/>
      <c r="AH187" s="206"/>
      <c r="AI187" s="22"/>
      <c r="AJ187" s="23"/>
      <c r="AK187" s="23"/>
      <c r="AL187" s="206"/>
      <c r="AM187" s="22"/>
      <c r="AN187" s="23"/>
      <c r="AO187" s="23"/>
      <c r="AP187" s="206"/>
      <c r="AQ187" s="22"/>
      <c r="AR187" s="23"/>
      <c r="AS187" s="23"/>
      <c r="AT187" s="206"/>
      <c r="AU187" s="22"/>
      <c r="AV187" s="23"/>
      <c r="AW187" s="23"/>
      <c r="AX187" s="206"/>
      <c r="AY187" s="206"/>
    </row>
    <row r="188" spans="3:51" ht="16.5" thickTop="1" thickBot="1" x14ac:dyDescent="0.3">
      <c r="C188" s="22"/>
      <c r="D188" s="23"/>
      <c r="E188" s="23"/>
      <c r="G188" s="22"/>
      <c r="H188" s="23"/>
      <c r="I188" s="23"/>
      <c r="K188" s="22"/>
      <c r="L188" s="23"/>
      <c r="M188" s="23"/>
      <c r="N188" s="206"/>
      <c r="O188" s="22"/>
      <c r="P188" s="23"/>
      <c r="Q188" s="23"/>
      <c r="R188" s="206"/>
      <c r="S188" s="22"/>
      <c r="T188" s="23"/>
      <c r="U188" s="23"/>
      <c r="V188" s="206"/>
      <c r="W188" s="22"/>
      <c r="X188" s="23"/>
      <c r="Y188" s="23"/>
      <c r="Z188" s="206"/>
      <c r="AA188" s="22"/>
      <c r="AB188" s="23"/>
      <c r="AC188" s="23"/>
      <c r="AD188" s="206"/>
      <c r="AE188" s="22"/>
      <c r="AF188" s="23"/>
      <c r="AG188" s="23"/>
      <c r="AH188" s="206"/>
      <c r="AI188" s="22"/>
      <c r="AJ188" s="23"/>
      <c r="AK188" s="23"/>
      <c r="AL188" s="206"/>
      <c r="AM188" s="22"/>
      <c r="AN188" s="23"/>
      <c r="AO188" s="23"/>
      <c r="AP188" s="206"/>
      <c r="AQ188" s="22"/>
      <c r="AR188" s="23"/>
      <c r="AS188" s="23"/>
      <c r="AT188" s="206"/>
      <c r="AU188" s="22"/>
      <c r="AV188" s="23"/>
      <c r="AW188" s="23"/>
      <c r="AX188" s="206"/>
      <c r="AY188" s="206"/>
    </row>
    <row r="189" spans="3:51" ht="16.5" thickTop="1" thickBot="1" x14ac:dyDescent="0.3">
      <c r="C189" s="22"/>
      <c r="D189" s="23"/>
      <c r="E189" s="23"/>
      <c r="G189" s="22"/>
      <c r="H189" s="23"/>
      <c r="I189" s="23"/>
      <c r="K189" s="22"/>
      <c r="L189" s="23"/>
      <c r="M189" s="23"/>
      <c r="N189" s="206"/>
      <c r="O189" s="22"/>
      <c r="P189" s="23"/>
      <c r="Q189" s="23"/>
      <c r="R189" s="206"/>
      <c r="S189" s="22"/>
      <c r="T189" s="23"/>
      <c r="U189" s="23"/>
      <c r="V189" s="206"/>
      <c r="W189" s="22"/>
      <c r="X189" s="23"/>
      <c r="Y189" s="23"/>
      <c r="Z189" s="206"/>
      <c r="AA189" s="22"/>
      <c r="AB189" s="23"/>
      <c r="AC189" s="23"/>
      <c r="AD189" s="206"/>
      <c r="AE189" s="22"/>
      <c r="AF189" s="23"/>
      <c r="AG189" s="23"/>
      <c r="AH189" s="206"/>
      <c r="AI189" s="22"/>
      <c r="AJ189" s="23"/>
      <c r="AK189" s="23"/>
      <c r="AL189" s="206"/>
      <c r="AM189" s="22"/>
      <c r="AN189" s="23"/>
      <c r="AO189" s="23"/>
      <c r="AP189" s="206"/>
      <c r="AQ189" s="22"/>
      <c r="AR189" s="23"/>
      <c r="AS189" s="23"/>
      <c r="AT189" s="206"/>
      <c r="AU189" s="22"/>
      <c r="AV189" s="23"/>
      <c r="AW189" s="23"/>
      <c r="AX189" s="206"/>
      <c r="AY189" s="206"/>
    </row>
    <row r="190" spans="3:51" ht="16.5" thickTop="1" thickBot="1" x14ac:dyDescent="0.3">
      <c r="C190" s="22"/>
      <c r="D190" s="23"/>
      <c r="E190" s="23"/>
      <c r="G190" s="22"/>
      <c r="H190" s="23"/>
      <c r="I190" s="23"/>
      <c r="K190" s="22"/>
      <c r="L190" s="23"/>
      <c r="M190" s="23"/>
      <c r="N190" s="206"/>
      <c r="O190" s="22"/>
      <c r="P190" s="23"/>
      <c r="Q190" s="23"/>
      <c r="R190" s="206"/>
      <c r="S190" s="22"/>
      <c r="T190" s="23"/>
      <c r="U190" s="23"/>
      <c r="V190" s="206"/>
      <c r="W190" s="22"/>
      <c r="X190" s="23"/>
      <c r="Y190" s="23"/>
      <c r="Z190" s="206"/>
      <c r="AA190" s="22"/>
      <c r="AB190" s="23"/>
      <c r="AC190" s="23"/>
      <c r="AD190" s="206"/>
      <c r="AE190" s="22"/>
      <c r="AF190" s="23"/>
      <c r="AG190" s="23"/>
      <c r="AH190" s="206"/>
      <c r="AI190" s="22"/>
      <c r="AJ190" s="23"/>
      <c r="AK190" s="23"/>
      <c r="AL190" s="206"/>
      <c r="AM190" s="22"/>
      <c r="AN190" s="23"/>
      <c r="AO190" s="23"/>
      <c r="AP190" s="206"/>
      <c r="AQ190" s="22"/>
      <c r="AR190" s="23"/>
      <c r="AS190" s="23"/>
      <c r="AT190" s="206"/>
      <c r="AU190" s="22"/>
      <c r="AV190" s="23"/>
      <c r="AW190" s="23"/>
      <c r="AX190" s="206"/>
      <c r="AY190" s="206"/>
    </row>
    <row r="191" spans="3:51" ht="16.5" thickTop="1" thickBot="1" x14ac:dyDescent="0.3">
      <c r="C191" s="22"/>
      <c r="D191" s="23"/>
      <c r="E191" s="23"/>
      <c r="G191" s="22"/>
      <c r="H191" s="23"/>
      <c r="I191" s="23"/>
      <c r="K191" s="22"/>
      <c r="L191" s="23"/>
      <c r="M191" s="23"/>
      <c r="N191" s="206"/>
      <c r="O191" s="22"/>
      <c r="P191" s="23"/>
      <c r="Q191" s="23"/>
      <c r="R191" s="206"/>
      <c r="S191" s="22"/>
      <c r="T191" s="23"/>
      <c r="U191" s="23"/>
      <c r="V191" s="206"/>
      <c r="W191" s="22"/>
      <c r="X191" s="23"/>
      <c r="Y191" s="23"/>
      <c r="Z191" s="206"/>
      <c r="AA191" s="22"/>
      <c r="AB191" s="23"/>
      <c r="AC191" s="23"/>
      <c r="AD191" s="206"/>
      <c r="AE191" s="22"/>
      <c r="AF191" s="23"/>
      <c r="AG191" s="23"/>
      <c r="AH191" s="206"/>
      <c r="AI191" s="22"/>
      <c r="AJ191" s="23"/>
      <c r="AK191" s="23"/>
      <c r="AL191" s="206"/>
      <c r="AM191" s="22"/>
      <c r="AN191" s="23"/>
      <c r="AO191" s="23"/>
      <c r="AP191" s="206"/>
      <c r="AQ191" s="22"/>
      <c r="AR191" s="23"/>
      <c r="AS191" s="23"/>
      <c r="AT191" s="206"/>
      <c r="AU191" s="22"/>
      <c r="AV191" s="23"/>
      <c r="AW191" s="23"/>
      <c r="AX191" s="206"/>
      <c r="AY191" s="206"/>
    </row>
    <row r="192" spans="3:51" ht="16.5" thickTop="1" thickBot="1" x14ac:dyDescent="0.3">
      <c r="C192" s="22"/>
      <c r="D192" s="23"/>
      <c r="E192" s="23"/>
      <c r="G192" s="22"/>
      <c r="H192" s="23"/>
      <c r="I192" s="23"/>
      <c r="K192" s="22"/>
      <c r="L192" s="23"/>
      <c r="M192" s="23"/>
      <c r="N192" s="206"/>
      <c r="O192" s="22"/>
      <c r="P192" s="23"/>
      <c r="Q192" s="23"/>
      <c r="R192" s="206"/>
      <c r="S192" s="22"/>
      <c r="T192" s="23"/>
      <c r="U192" s="23"/>
      <c r="V192" s="206"/>
      <c r="W192" s="22"/>
      <c r="X192" s="23"/>
      <c r="Y192" s="23"/>
      <c r="Z192" s="206"/>
      <c r="AA192" s="22"/>
      <c r="AB192" s="23"/>
      <c r="AC192" s="23"/>
      <c r="AD192" s="206"/>
      <c r="AE192" s="22"/>
      <c r="AF192" s="23"/>
      <c r="AG192" s="23"/>
      <c r="AH192" s="206"/>
      <c r="AI192" s="22"/>
      <c r="AJ192" s="23"/>
      <c r="AK192" s="23"/>
      <c r="AL192" s="206"/>
      <c r="AM192" s="22"/>
      <c r="AN192" s="23"/>
      <c r="AO192" s="23"/>
      <c r="AP192" s="206"/>
      <c r="AQ192" s="22"/>
      <c r="AR192" s="23"/>
      <c r="AS192" s="23"/>
      <c r="AT192" s="206"/>
      <c r="AU192" s="22"/>
      <c r="AV192" s="23"/>
      <c r="AW192" s="23"/>
      <c r="AX192" s="206"/>
      <c r="AY192" s="206"/>
    </row>
    <row r="193" spans="3:51" ht="16.5" thickTop="1" thickBot="1" x14ac:dyDescent="0.3">
      <c r="C193" s="22"/>
      <c r="D193" s="23"/>
      <c r="E193" s="23"/>
      <c r="G193" s="22"/>
      <c r="H193" s="23"/>
      <c r="I193" s="23"/>
      <c r="K193" s="22"/>
      <c r="L193" s="23"/>
      <c r="M193" s="23"/>
      <c r="N193" s="206"/>
      <c r="O193" s="22"/>
      <c r="P193" s="23"/>
      <c r="Q193" s="23"/>
      <c r="R193" s="206"/>
      <c r="S193" s="22"/>
      <c r="T193" s="23"/>
      <c r="U193" s="23"/>
      <c r="V193" s="206"/>
      <c r="W193" s="22"/>
      <c r="X193" s="23"/>
      <c r="Y193" s="23"/>
      <c r="Z193" s="206"/>
      <c r="AA193" s="22"/>
      <c r="AB193" s="23"/>
      <c r="AC193" s="23"/>
      <c r="AD193" s="206"/>
      <c r="AE193" s="22"/>
      <c r="AF193" s="23"/>
      <c r="AG193" s="23"/>
      <c r="AH193" s="206"/>
      <c r="AI193" s="22"/>
      <c r="AJ193" s="23"/>
      <c r="AK193" s="23"/>
      <c r="AL193" s="206"/>
      <c r="AM193" s="22"/>
      <c r="AN193" s="23"/>
      <c r="AO193" s="23"/>
      <c r="AP193" s="206"/>
      <c r="AQ193" s="22"/>
      <c r="AR193" s="23"/>
      <c r="AS193" s="23"/>
      <c r="AT193" s="206"/>
      <c r="AU193" s="22"/>
      <c r="AV193" s="23"/>
      <c r="AW193" s="23"/>
      <c r="AX193" s="206"/>
      <c r="AY193" s="206"/>
    </row>
    <row r="194" spans="3:51" ht="16.5" thickTop="1" thickBot="1" x14ac:dyDescent="0.3">
      <c r="C194" s="22"/>
      <c r="D194" s="23"/>
      <c r="E194" s="23"/>
      <c r="G194" s="22"/>
      <c r="H194" s="23"/>
      <c r="I194" s="23"/>
      <c r="K194" s="22"/>
      <c r="L194" s="23"/>
      <c r="M194" s="23"/>
      <c r="N194" s="206"/>
      <c r="O194" s="22"/>
      <c r="P194" s="23"/>
      <c r="Q194" s="23"/>
      <c r="R194" s="206"/>
      <c r="S194" s="22"/>
      <c r="T194" s="23"/>
      <c r="U194" s="23"/>
      <c r="V194" s="206"/>
      <c r="W194" s="22"/>
      <c r="X194" s="23"/>
      <c r="Y194" s="23"/>
      <c r="Z194" s="206"/>
      <c r="AA194" s="22"/>
      <c r="AB194" s="23"/>
      <c r="AC194" s="23"/>
      <c r="AD194" s="206"/>
      <c r="AE194" s="22"/>
      <c r="AF194" s="23"/>
      <c r="AG194" s="23"/>
      <c r="AH194" s="206"/>
      <c r="AI194" s="22"/>
      <c r="AJ194" s="23"/>
      <c r="AK194" s="23"/>
      <c r="AL194" s="206"/>
      <c r="AM194" s="22"/>
      <c r="AN194" s="23"/>
      <c r="AO194" s="23"/>
      <c r="AP194" s="206"/>
      <c r="AQ194" s="22"/>
      <c r="AR194" s="23"/>
      <c r="AS194" s="23"/>
      <c r="AT194" s="206"/>
      <c r="AU194" s="22"/>
      <c r="AV194" s="23"/>
      <c r="AW194" s="23"/>
      <c r="AX194" s="206"/>
      <c r="AY194" s="206"/>
    </row>
    <row r="195" spans="3:51" ht="16.5" thickTop="1" thickBot="1" x14ac:dyDescent="0.3">
      <c r="C195" s="22"/>
      <c r="D195" s="23"/>
      <c r="E195" s="23"/>
      <c r="G195" s="22"/>
      <c r="H195" s="23"/>
      <c r="I195" s="23"/>
      <c r="K195" s="22"/>
      <c r="L195" s="23"/>
      <c r="M195" s="23"/>
      <c r="N195" s="206"/>
      <c r="O195" s="22"/>
      <c r="P195" s="23"/>
      <c r="Q195" s="23"/>
      <c r="R195" s="206"/>
      <c r="S195" s="22"/>
      <c r="T195" s="23"/>
      <c r="U195" s="23"/>
      <c r="V195" s="206"/>
      <c r="W195" s="22"/>
      <c r="X195" s="23"/>
      <c r="Y195" s="23"/>
      <c r="Z195" s="206"/>
      <c r="AA195" s="22"/>
      <c r="AB195" s="23"/>
      <c r="AC195" s="23"/>
      <c r="AD195" s="206"/>
      <c r="AE195" s="22"/>
      <c r="AF195" s="23"/>
      <c r="AG195" s="23"/>
      <c r="AH195" s="206"/>
      <c r="AI195" s="22"/>
      <c r="AJ195" s="23"/>
      <c r="AK195" s="23"/>
      <c r="AL195" s="206"/>
      <c r="AM195" s="22"/>
      <c r="AN195" s="23"/>
      <c r="AO195" s="23"/>
      <c r="AP195" s="206"/>
      <c r="AQ195" s="22"/>
      <c r="AR195" s="23"/>
      <c r="AS195" s="23"/>
      <c r="AT195" s="206"/>
      <c r="AU195" s="22"/>
      <c r="AV195" s="23"/>
      <c r="AW195" s="23"/>
      <c r="AX195" s="206"/>
      <c r="AY195" s="206"/>
    </row>
    <row r="196" spans="3:51" ht="16.5" thickTop="1" thickBot="1" x14ac:dyDescent="0.3">
      <c r="C196" s="22"/>
      <c r="D196" s="23"/>
      <c r="E196" s="23"/>
      <c r="G196" s="22"/>
      <c r="H196" s="23"/>
      <c r="I196" s="23"/>
      <c r="K196" s="22"/>
      <c r="L196" s="23"/>
      <c r="M196" s="23"/>
      <c r="N196" s="206"/>
      <c r="O196" s="22"/>
      <c r="P196" s="23"/>
      <c r="Q196" s="23"/>
      <c r="R196" s="206"/>
      <c r="S196" s="22"/>
      <c r="T196" s="23"/>
      <c r="U196" s="23"/>
      <c r="V196" s="206"/>
      <c r="W196" s="22"/>
      <c r="X196" s="23"/>
      <c r="Y196" s="23"/>
      <c r="Z196" s="206"/>
      <c r="AA196" s="22"/>
      <c r="AB196" s="23"/>
      <c r="AC196" s="23"/>
      <c r="AD196" s="206"/>
      <c r="AE196" s="22"/>
      <c r="AF196" s="23"/>
      <c r="AG196" s="23"/>
      <c r="AH196" s="206"/>
      <c r="AI196" s="22"/>
      <c r="AJ196" s="23"/>
      <c r="AK196" s="23"/>
      <c r="AL196" s="206"/>
      <c r="AM196" s="22"/>
      <c r="AN196" s="23"/>
      <c r="AO196" s="23"/>
      <c r="AP196" s="206"/>
      <c r="AQ196" s="22"/>
      <c r="AR196" s="23"/>
      <c r="AS196" s="23"/>
      <c r="AT196" s="206"/>
      <c r="AU196" s="22"/>
      <c r="AV196" s="23"/>
      <c r="AW196" s="23"/>
      <c r="AX196" s="206"/>
      <c r="AY196" s="206"/>
    </row>
    <row r="197" spans="3:51"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AU225"/>
  <sheetViews>
    <sheetView showGridLines="0" zoomScale="90" zoomScaleNormal="90" zoomScalePageLayoutView="90" workbookViewId="0">
      <pane xSplit="1" ySplit="2" topLeftCell="C3" activePane="bottomRight" state="frozen"/>
      <selection pane="topRight"/>
      <selection pane="bottomLeft"/>
      <selection pane="bottomRight" activeCell="C5" sqref="C5"/>
    </sheetView>
  </sheetViews>
  <sheetFormatPr defaultColWidth="8.85546875" defaultRowHeight="15" x14ac:dyDescent="0.25"/>
  <cols>
    <col min="1" max="1" width="27.7109375" style="212" hidden="1" customWidth="1"/>
    <col min="2" max="2" width="3.42578125" style="116" hidden="1" customWidth="1"/>
    <col min="3" max="3" width="12.7109375" style="116" customWidth="1"/>
    <col min="4" max="4" width="30.85546875" style="219" customWidth="1"/>
    <col min="5" max="5" width="3.7109375" style="116" customWidth="1"/>
    <col min="6" max="6" width="12.7109375" style="116" customWidth="1"/>
    <col min="7" max="7" width="30.85546875" style="219" customWidth="1"/>
    <col min="8" max="8" width="3.7109375" style="116" customWidth="1"/>
    <col min="9" max="9" width="12.7109375" style="116" customWidth="1"/>
    <col min="10" max="10" width="33.140625" style="219" customWidth="1"/>
    <col min="11" max="11" width="3.7109375" style="116" customWidth="1"/>
    <col min="12" max="12" width="12.7109375" style="116" customWidth="1"/>
    <col min="13" max="13" width="29.42578125" style="219" customWidth="1"/>
    <col min="14" max="14" width="3.7109375" style="116" customWidth="1"/>
    <col min="15" max="15" width="12.7109375" style="116" customWidth="1"/>
    <col min="16" max="16" width="28.85546875" style="219" bestFit="1" customWidth="1"/>
    <col min="17" max="17" width="3.7109375" style="116" customWidth="1"/>
    <col min="18" max="18" width="12.7109375" style="116" customWidth="1"/>
    <col min="19" max="19" width="28.42578125" style="219" bestFit="1" customWidth="1"/>
    <col min="20" max="20" width="3.7109375" style="116" customWidth="1"/>
    <col min="21" max="21" width="12.7109375" style="116" customWidth="1"/>
    <col min="22" max="22" width="24.85546875" style="219" customWidth="1"/>
    <col min="23" max="23" width="3.7109375" style="116" customWidth="1"/>
    <col min="24" max="24" width="12.7109375" style="116" customWidth="1"/>
    <col min="25" max="25" width="24.7109375" style="219" customWidth="1"/>
    <col min="26" max="26" width="2" style="116" customWidth="1"/>
    <col min="27" max="27" width="12.85546875" style="116" customWidth="1"/>
    <col min="28" max="28" width="26.140625" style="116" customWidth="1"/>
    <col min="29" max="29" width="3.28515625" style="116" customWidth="1"/>
    <col min="30" max="30" width="14.7109375" style="116" customWidth="1"/>
    <col min="31" max="31" width="22" style="116" customWidth="1"/>
    <col min="32" max="32" width="2" style="116" customWidth="1"/>
    <col min="33" max="33" width="14" style="116" customWidth="1"/>
    <col min="34" max="34" width="24.28515625" style="116" customWidth="1"/>
    <col min="35" max="35" width="2.5703125" style="116" customWidth="1"/>
    <col min="36" max="36" width="13" style="116" customWidth="1"/>
    <col min="37" max="37" width="25" style="116" customWidth="1"/>
    <col min="38" max="16384" width="8.85546875" style="116"/>
  </cols>
  <sheetData>
    <row r="1" spans="1:47" s="18" customFormat="1" ht="111" customHeight="1" x14ac:dyDescent="0.35">
      <c r="A1" s="209"/>
      <c r="C1" s="261"/>
      <c r="D1" s="261"/>
      <c r="E1" s="261"/>
      <c r="F1" s="261"/>
      <c r="G1" s="261"/>
      <c r="H1" s="261"/>
      <c r="I1" s="261"/>
      <c r="J1" s="261"/>
      <c r="K1" s="261"/>
      <c r="L1" s="261"/>
      <c r="M1" s="261"/>
      <c r="P1" s="220"/>
      <c r="S1" s="220"/>
      <c r="V1" s="220"/>
      <c r="Y1" s="220"/>
    </row>
    <row r="2" spans="1:47" s="18" customFormat="1" ht="37.5" hidden="1" customHeight="1" x14ac:dyDescent="0.25">
      <c r="A2" s="209"/>
      <c r="C2" s="19"/>
      <c r="D2" s="217"/>
      <c r="E2" s="19"/>
      <c r="F2" s="19"/>
      <c r="G2" s="217"/>
      <c r="H2" s="19"/>
      <c r="I2" s="19"/>
      <c r="J2" s="217"/>
      <c r="K2" s="19"/>
      <c r="L2" s="19"/>
      <c r="M2" s="217"/>
      <c r="N2" s="19"/>
      <c r="O2" s="19"/>
      <c r="P2" s="217"/>
      <c r="S2" s="220"/>
      <c r="V2" s="220"/>
      <c r="Y2" s="220"/>
    </row>
    <row r="3" spans="1:47" s="20" customFormat="1" ht="39" customHeight="1" thickBot="1" x14ac:dyDescent="0.3">
      <c r="A3" s="209"/>
      <c r="D3" s="218"/>
      <c r="G3" s="218"/>
      <c r="J3" s="218"/>
      <c r="M3" s="218"/>
      <c r="P3" s="218"/>
      <c r="S3" s="218"/>
      <c r="V3" s="218"/>
      <c r="Y3" s="218"/>
    </row>
    <row r="4" spans="1:47" s="20" customFormat="1" ht="24.75" customHeight="1" thickTop="1" thickBot="1" x14ac:dyDescent="0.3">
      <c r="A4" s="209"/>
      <c r="C4" s="224" t="s">
        <v>91</v>
      </c>
      <c r="D4" s="156" t="s">
        <v>310</v>
      </c>
      <c r="E4" s="21"/>
      <c r="F4" s="224" t="s">
        <v>388</v>
      </c>
      <c r="G4" s="156" t="s">
        <v>389</v>
      </c>
      <c r="H4" s="21"/>
      <c r="I4" s="224" t="s">
        <v>415</v>
      </c>
      <c r="J4" s="156" t="s">
        <v>416</v>
      </c>
      <c r="L4" s="224" t="s">
        <v>93</v>
      </c>
      <c r="M4" s="156" t="s">
        <v>97</v>
      </c>
      <c r="N4" s="21"/>
      <c r="O4" s="224" t="s">
        <v>94</v>
      </c>
      <c r="P4" s="156" t="s">
        <v>311</v>
      </c>
      <c r="Q4" s="21"/>
      <c r="R4" s="224" t="s">
        <v>95</v>
      </c>
      <c r="S4" s="158" t="s">
        <v>471</v>
      </c>
      <c r="U4" s="224" t="s">
        <v>96</v>
      </c>
      <c r="V4" s="159" t="s">
        <v>308</v>
      </c>
      <c r="X4" s="224" t="s">
        <v>179</v>
      </c>
      <c r="Y4" s="156" t="s">
        <v>312</v>
      </c>
      <c r="Z4" s="116"/>
      <c r="AA4" s="224" t="s">
        <v>610</v>
      </c>
      <c r="AB4" s="156" t="s">
        <v>611</v>
      </c>
      <c r="AC4" s="116"/>
      <c r="AD4" s="224" t="s">
        <v>612</v>
      </c>
      <c r="AE4" s="156" t="s">
        <v>613</v>
      </c>
      <c r="AF4" s="116"/>
      <c r="AG4" s="224" t="s">
        <v>614</v>
      </c>
      <c r="AH4" s="156" t="s">
        <v>616</v>
      </c>
      <c r="AI4" s="116"/>
      <c r="AJ4" s="224" t="s">
        <v>617</v>
      </c>
      <c r="AK4" s="156" t="s">
        <v>615</v>
      </c>
      <c r="AL4" s="116"/>
      <c r="AM4" s="116"/>
      <c r="AN4" s="116"/>
      <c r="AO4" s="116"/>
      <c r="AP4" s="116"/>
      <c r="AQ4" s="116"/>
      <c r="AR4" s="116"/>
      <c r="AS4" s="116"/>
      <c r="AT4" s="116"/>
      <c r="AU4" s="116"/>
    </row>
    <row r="5" spans="1:47" s="20" customFormat="1" ht="19.5" customHeight="1" thickTop="1" thickBot="1" x14ac:dyDescent="0.3">
      <c r="A5" s="209"/>
      <c r="C5" s="22" t="s">
        <v>92</v>
      </c>
      <c r="D5" s="23" t="s">
        <v>353</v>
      </c>
      <c r="E5" s="21"/>
      <c r="F5" s="22" t="s">
        <v>484</v>
      </c>
      <c r="G5" s="23" t="s">
        <v>391</v>
      </c>
      <c r="H5" s="21"/>
      <c r="I5" s="22" t="s">
        <v>485</v>
      </c>
      <c r="J5" s="23" t="s">
        <v>418</v>
      </c>
      <c r="L5" s="22" t="s">
        <v>429</v>
      </c>
      <c r="M5" s="23" t="s">
        <v>426</v>
      </c>
      <c r="N5" s="21"/>
      <c r="O5" s="22" t="s">
        <v>486</v>
      </c>
      <c r="P5" s="23" t="s">
        <v>354</v>
      </c>
      <c r="Q5" s="21"/>
      <c r="R5" s="22" t="s">
        <v>487</v>
      </c>
      <c r="S5" s="23" t="s">
        <v>362</v>
      </c>
      <c r="U5" s="22" t="s">
        <v>488</v>
      </c>
      <c r="V5" s="23" t="s">
        <v>473</v>
      </c>
      <c r="X5" s="22" t="s">
        <v>492</v>
      </c>
      <c r="Y5" s="23" t="s">
        <v>493</v>
      </c>
      <c r="Z5" s="116"/>
      <c r="AA5" s="22">
        <v>9999</v>
      </c>
      <c r="AB5" s="23" t="s">
        <v>89</v>
      </c>
      <c r="AC5" s="116"/>
      <c r="AD5" s="22">
        <v>9999</v>
      </c>
      <c r="AE5" s="23" t="s">
        <v>89</v>
      </c>
      <c r="AF5" s="116"/>
      <c r="AG5" s="22">
        <v>9999</v>
      </c>
      <c r="AH5" s="23" t="s">
        <v>89</v>
      </c>
      <c r="AI5" s="116"/>
      <c r="AJ5" s="22">
        <v>9999</v>
      </c>
      <c r="AK5" s="23" t="s">
        <v>89</v>
      </c>
      <c r="AL5" s="116"/>
      <c r="AM5" s="116"/>
      <c r="AN5" s="116"/>
      <c r="AO5" s="116"/>
      <c r="AP5" s="116"/>
      <c r="AQ5" s="116"/>
      <c r="AR5" s="116"/>
      <c r="AS5" s="116"/>
      <c r="AT5" s="116"/>
      <c r="AU5" s="116"/>
    </row>
    <row r="6" spans="1:47" s="20" customFormat="1" ht="19.5" customHeight="1" thickTop="1" thickBot="1" x14ac:dyDescent="0.3">
      <c r="A6" s="209"/>
      <c r="C6" s="22" t="s">
        <v>385</v>
      </c>
      <c r="D6" s="23" t="s">
        <v>363</v>
      </c>
      <c r="E6" s="21"/>
      <c r="F6" s="22" t="s">
        <v>390</v>
      </c>
      <c r="G6" s="23" t="s">
        <v>314</v>
      </c>
      <c r="H6" s="21"/>
      <c r="I6" s="22" t="s">
        <v>417</v>
      </c>
      <c r="J6" s="23" t="s">
        <v>420</v>
      </c>
      <c r="L6" s="22" t="s">
        <v>430</v>
      </c>
      <c r="M6" s="23" t="s">
        <v>427</v>
      </c>
      <c r="N6" s="21"/>
      <c r="O6" s="22" t="s">
        <v>217</v>
      </c>
      <c r="P6" s="23" t="s">
        <v>457</v>
      </c>
      <c r="Q6" s="21"/>
      <c r="R6" s="22">
        <v>9999</v>
      </c>
      <c r="S6" s="23" t="s">
        <v>89</v>
      </c>
      <c r="U6" s="22" t="s">
        <v>472</v>
      </c>
      <c r="V6" s="23" t="s">
        <v>365</v>
      </c>
      <c r="X6" s="22" t="s">
        <v>536</v>
      </c>
      <c r="Y6" s="23" t="s">
        <v>537</v>
      </c>
      <c r="Z6" s="116"/>
      <c r="AA6" s="22">
        <v>9999</v>
      </c>
      <c r="AB6" s="23" t="s">
        <v>89</v>
      </c>
      <c r="AC6" s="116"/>
      <c r="AD6" s="22">
        <v>9999</v>
      </c>
      <c r="AE6" s="23" t="s">
        <v>89</v>
      </c>
      <c r="AF6" s="116"/>
      <c r="AG6" s="22">
        <v>9999</v>
      </c>
      <c r="AH6" s="23" t="s">
        <v>89</v>
      </c>
      <c r="AI6" s="116"/>
      <c r="AJ6" s="22">
        <v>9999</v>
      </c>
      <c r="AK6" s="23" t="s">
        <v>89</v>
      </c>
      <c r="AL6" s="116"/>
      <c r="AM6" s="116"/>
      <c r="AN6" s="116"/>
      <c r="AO6" s="116"/>
      <c r="AP6" s="116"/>
      <c r="AQ6" s="116"/>
      <c r="AR6" s="116"/>
      <c r="AS6" s="116"/>
      <c r="AT6" s="116"/>
      <c r="AU6" s="116"/>
    </row>
    <row r="7" spans="1:47" s="20" customFormat="1" ht="19.5" customHeight="1" thickTop="1" thickBot="1" x14ac:dyDescent="0.3">
      <c r="A7" s="209"/>
      <c r="C7" s="22" t="s">
        <v>386</v>
      </c>
      <c r="D7" s="23" t="s">
        <v>366</v>
      </c>
      <c r="E7" s="21"/>
      <c r="F7" s="22" t="s">
        <v>392</v>
      </c>
      <c r="G7" s="23" t="s">
        <v>406</v>
      </c>
      <c r="H7" s="21"/>
      <c r="I7" s="22" t="s">
        <v>419</v>
      </c>
      <c r="J7" s="23" t="s">
        <v>422</v>
      </c>
      <c r="L7" s="22" t="s">
        <v>431</v>
      </c>
      <c r="M7" s="23" t="s">
        <v>428</v>
      </c>
      <c r="N7" s="21"/>
      <c r="O7" s="22" t="s">
        <v>446</v>
      </c>
      <c r="P7" s="23" t="s">
        <v>459</v>
      </c>
      <c r="Q7" s="21"/>
      <c r="R7" s="22">
        <v>9999</v>
      </c>
      <c r="S7" s="23" t="s">
        <v>89</v>
      </c>
      <c r="U7" s="22" t="s">
        <v>125</v>
      </c>
      <c r="V7" s="23" t="s">
        <v>475</v>
      </c>
      <c r="X7" s="22">
        <v>9999</v>
      </c>
      <c r="Y7" s="23" t="s">
        <v>89</v>
      </c>
      <c r="Z7" s="116"/>
      <c r="AA7" s="22">
        <v>9999</v>
      </c>
      <c r="AB7" s="23" t="s">
        <v>89</v>
      </c>
      <c r="AC7" s="116"/>
      <c r="AD7" s="22">
        <v>9999</v>
      </c>
      <c r="AE7" s="23" t="s">
        <v>89</v>
      </c>
      <c r="AF7" s="116"/>
      <c r="AG7" s="22">
        <v>9999</v>
      </c>
      <c r="AH7" s="23" t="s">
        <v>89</v>
      </c>
      <c r="AI7" s="116"/>
      <c r="AJ7" s="22">
        <v>9999</v>
      </c>
      <c r="AK7" s="23" t="s">
        <v>89</v>
      </c>
      <c r="AL7" s="116"/>
      <c r="AM7" s="116"/>
      <c r="AN7" s="116"/>
      <c r="AO7" s="116"/>
      <c r="AP7" s="116"/>
      <c r="AQ7" s="116"/>
      <c r="AR7" s="116"/>
      <c r="AS7" s="116"/>
      <c r="AT7" s="116"/>
      <c r="AU7" s="116"/>
    </row>
    <row r="8" spans="1:47" s="20" customFormat="1" ht="19.5" customHeight="1" thickTop="1" thickBot="1" x14ac:dyDescent="0.3">
      <c r="A8" s="209"/>
      <c r="C8" s="22" t="s">
        <v>387</v>
      </c>
      <c r="D8" s="23" t="s">
        <v>500</v>
      </c>
      <c r="E8" s="21"/>
      <c r="F8" s="22" t="s">
        <v>394</v>
      </c>
      <c r="G8" s="23" t="s">
        <v>408</v>
      </c>
      <c r="H8" s="21"/>
      <c r="I8" s="22" t="s">
        <v>421</v>
      </c>
      <c r="J8" s="23" t="s">
        <v>424</v>
      </c>
      <c r="L8" s="22" t="s">
        <v>433</v>
      </c>
      <c r="M8" s="23" t="s">
        <v>364</v>
      </c>
      <c r="N8" s="21"/>
      <c r="O8" s="22" t="s">
        <v>448</v>
      </c>
      <c r="P8" s="23" t="s">
        <v>460</v>
      </c>
      <c r="Q8" s="21"/>
      <c r="R8" s="22">
        <v>9999</v>
      </c>
      <c r="S8" s="23" t="s">
        <v>89</v>
      </c>
      <c r="U8" s="22" t="s">
        <v>474</v>
      </c>
      <c r="V8" s="23" t="s">
        <v>477</v>
      </c>
      <c r="X8" s="22">
        <v>9999</v>
      </c>
      <c r="Y8" s="23" t="s">
        <v>89</v>
      </c>
      <c r="Z8" s="116"/>
      <c r="AA8" s="22">
        <v>9999</v>
      </c>
      <c r="AB8" s="23" t="s">
        <v>89</v>
      </c>
      <c r="AC8" s="116"/>
      <c r="AD8" s="22">
        <v>9999</v>
      </c>
      <c r="AE8" s="23" t="s">
        <v>89</v>
      </c>
      <c r="AF8" s="116"/>
      <c r="AG8" s="22">
        <v>9999</v>
      </c>
      <c r="AH8" s="23" t="s">
        <v>89</v>
      </c>
      <c r="AI8" s="116"/>
      <c r="AJ8" s="22">
        <v>9999</v>
      </c>
      <c r="AK8" s="23" t="s">
        <v>89</v>
      </c>
      <c r="AL8" s="116"/>
      <c r="AM8" s="116"/>
      <c r="AN8" s="116"/>
      <c r="AO8" s="116"/>
      <c r="AP8" s="116"/>
      <c r="AQ8" s="116"/>
      <c r="AR8" s="116"/>
      <c r="AS8" s="116"/>
      <c r="AT8" s="116"/>
      <c r="AU8" s="116"/>
    </row>
    <row r="9" spans="1:47" s="20" customFormat="1" ht="19.5" customHeight="1" thickTop="1" thickBot="1" x14ac:dyDescent="0.3">
      <c r="A9" s="209"/>
      <c r="C9" s="22">
        <v>9999</v>
      </c>
      <c r="D9" s="23" t="s">
        <v>89</v>
      </c>
      <c r="E9" s="21"/>
      <c r="F9" s="22" t="s">
        <v>396</v>
      </c>
      <c r="G9" s="23" t="s">
        <v>410</v>
      </c>
      <c r="H9" s="21"/>
      <c r="I9" s="22" t="s">
        <v>423</v>
      </c>
      <c r="J9" s="23" t="s">
        <v>425</v>
      </c>
      <c r="L9" s="22" t="s">
        <v>435</v>
      </c>
      <c r="M9" s="23" t="s">
        <v>535</v>
      </c>
      <c r="N9" s="21"/>
      <c r="O9" s="22" t="s">
        <v>450</v>
      </c>
      <c r="P9" s="23" t="s">
        <v>461</v>
      </c>
      <c r="Q9" s="21"/>
      <c r="R9" s="22">
        <v>9999</v>
      </c>
      <c r="S9" s="23" t="s">
        <v>89</v>
      </c>
      <c r="U9" s="22" t="s">
        <v>476</v>
      </c>
      <c r="V9" s="23" t="s">
        <v>479</v>
      </c>
      <c r="X9" s="22">
        <v>9999</v>
      </c>
      <c r="Y9" s="23" t="s">
        <v>89</v>
      </c>
      <c r="Z9" s="116"/>
      <c r="AA9" s="22">
        <v>9999</v>
      </c>
      <c r="AB9" s="23" t="s">
        <v>89</v>
      </c>
      <c r="AC9" s="116"/>
      <c r="AD9" s="22">
        <v>9999</v>
      </c>
      <c r="AE9" s="23" t="s">
        <v>89</v>
      </c>
      <c r="AF9" s="116"/>
      <c r="AG9" s="22">
        <v>9999</v>
      </c>
      <c r="AH9" s="23" t="s">
        <v>89</v>
      </c>
      <c r="AI9" s="116"/>
      <c r="AJ9" s="22">
        <v>9999</v>
      </c>
      <c r="AK9" s="23" t="s">
        <v>89</v>
      </c>
      <c r="AL9" s="116"/>
      <c r="AM9" s="116"/>
      <c r="AN9" s="116"/>
      <c r="AO9" s="116"/>
      <c r="AP9" s="116"/>
      <c r="AQ9" s="116"/>
      <c r="AR9" s="116"/>
      <c r="AS9" s="116"/>
      <c r="AT9" s="116"/>
      <c r="AU9" s="116"/>
    </row>
    <row r="10" spans="1:47" s="20" customFormat="1" ht="19.5" customHeight="1" thickTop="1" thickBot="1" x14ac:dyDescent="0.3">
      <c r="A10" s="209"/>
      <c r="C10" s="22">
        <v>9999</v>
      </c>
      <c r="D10" s="23" t="s">
        <v>89</v>
      </c>
      <c r="E10" s="21"/>
      <c r="F10" s="22" t="s">
        <v>397</v>
      </c>
      <c r="G10" s="23" t="s">
        <v>412</v>
      </c>
      <c r="H10" s="21"/>
      <c r="I10" s="22">
        <v>9999</v>
      </c>
      <c r="J10" s="23" t="s">
        <v>89</v>
      </c>
      <c r="L10" s="22" t="s">
        <v>437</v>
      </c>
      <c r="M10" s="23" t="s">
        <v>408</v>
      </c>
      <c r="N10" s="21"/>
      <c r="O10" s="22" t="s">
        <v>452</v>
      </c>
      <c r="P10" s="23" t="s">
        <v>462</v>
      </c>
      <c r="Q10" s="21"/>
      <c r="R10" s="22">
        <v>9999</v>
      </c>
      <c r="S10" s="23" t="s">
        <v>89</v>
      </c>
      <c r="U10" s="22" t="s">
        <v>478</v>
      </c>
      <c r="V10" s="23" t="s">
        <v>481</v>
      </c>
      <c r="X10" s="22">
        <v>9999</v>
      </c>
      <c r="Y10" s="23" t="s">
        <v>89</v>
      </c>
      <c r="Z10" s="116"/>
      <c r="AA10" s="22">
        <v>9999</v>
      </c>
      <c r="AB10" s="23" t="s">
        <v>89</v>
      </c>
      <c r="AC10" s="116"/>
      <c r="AD10" s="22">
        <v>9999</v>
      </c>
      <c r="AE10" s="23" t="s">
        <v>89</v>
      </c>
      <c r="AF10" s="116"/>
      <c r="AG10" s="22">
        <v>9999</v>
      </c>
      <c r="AH10" s="23" t="s">
        <v>89</v>
      </c>
      <c r="AI10" s="116"/>
      <c r="AJ10" s="22">
        <v>9999</v>
      </c>
      <c r="AK10" s="23" t="s">
        <v>89</v>
      </c>
      <c r="AL10" s="116"/>
      <c r="AM10" s="116"/>
      <c r="AN10" s="116"/>
      <c r="AO10" s="116"/>
      <c r="AP10" s="116"/>
      <c r="AQ10" s="116"/>
      <c r="AR10" s="116"/>
      <c r="AS10" s="116"/>
      <c r="AT10" s="116"/>
      <c r="AU10" s="116"/>
    </row>
    <row r="11" spans="1:47" s="20" customFormat="1" ht="19.5" customHeight="1" thickTop="1" thickBot="1" x14ac:dyDescent="0.3">
      <c r="A11" s="209"/>
      <c r="C11" s="22">
        <v>9999</v>
      </c>
      <c r="D11" s="23" t="s">
        <v>89</v>
      </c>
      <c r="E11" s="21"/>
      <c r="F11" s="22" t="s">
        <v>399</v>
      </c>
      <c r="G11" s="23" t="s">
        <v>414</v>
      </c>
      <c r="H11" s="21"/>
      <c r="I11" s="22">
        <v>9999</v>
      </c>
      <c r="J11" s="23" t="s">
        <v>89</v>
      </c>
      <c r="L11" s="22" t="s">
        <v>439</v>
      </c>
      <c r="M11" s="23" t="s">
        <v>410</v>
      </c>
      <c r="N11" s="21"/>
      <c r="O11" s="22" t="s">
        <v>454</v>
      </c>
      <c r="P11" s="23" t="s">
        <v>463</v>
      </c>
      <c r="Q11" s="21"/>
      <c r="R11" s="22">
        <v>9999</v>
      </c>
      <c r="S11" s="23" t="s">
        <v>89</v>
      </c>
      <c r="U11" s="22" t="s">
        <v>480</v>
      </c>
      <c r="V11" s="23" t="s">
        <v>367</v>
      </c>
      <c r="X11" s="22">
        <v>9999</v>
      </c>
      <c r="Y11" s="23" t="s">
        <v>89</v>
      </c>
      <c r="Z11" s="116"/>
      <c r="AA11" s="22">
        <v>9999</v>
      </c>
      <c r="AB11" s="23" t="s">
        <v>89</v>
      </c>
      <c r="AC11" s="116"/>
      <c r="AD11" s="22">
        <v>9999</v>
      </c>
      <c r="AE11" s="23" t="s">
        <v>89</v>
      </c>
      <c r="AF11" s="116"/>
      <c r="AG11" s="22">
        <v>9999</v>
      </c>
      <c r="AH11" s="23" t="s">
        <v>89</v>
      </c>
      <c r="AI11" s="116"/>
      <c r="AJ11" s="22">
        <v>9999</v>
      </c>
      <c r="AK11" s="23" t="s">
        <v>89</v>
      </c>
      <c r="AL11" s="116"/>
      <c r="AM11" s="116"/>
      <c r="AN11" s="116"/>
      <c r="AO11" s="116"/>
      <c r="AP11" s="116"/>
      <c r="AQ11" s="116"/>
      <c r="AR11" s="116"/>
      <c r="AS11" s="116"/>
      <c r="AT11" s="116"/>
      <c r="AU11" s="116"/>
    </row>
    <row r="12" spans="1:47" s="20" customFormat="1" ht="19.5" customHeight="1" thickTop="1" thickBot="1" x14ac:dyDescent="0.3">
      <c r="A12" s="209"/>
      <c r="C12" s="22">
        <v>9999</v>
      </c>
      <c r="D12" s="23" t="s">
        <v>89</v>
      </c>
      <c r="E12" s="21"/>
      <c r="F12" s="22" t="s">
        <v>402</v>
      </c>
      <c r="G12" s="23" t="s">
        <v>393</v>
      </c>
      <c r="H12" s="21"/>
      <c r="I12" s="22">
        <v>9999</v>
      </c>
      <c r="J12" s="23" t="s">
        <v>89</v>
      </c>
      <c r="L12" s="22" t="s">
        <v>441</v>
      </c>
      <c r="M12" s="23" t="s">
        <v>432</v>
      </c>
      <c r="N12" s="21"/>
      <c r="O12" s="22" t="s">
        <v>458</v>
      </c>
      <c r="P12" s="23" t="s">
        <v>447</v>
      </c>
      <c r="Q12" s="21"/>
      <c r="R12" s="22">
        <v>9999</v>
      </c>
      <c r="S12" s="23" t="s">
        <v>89</v>
      </c>
      <c r="U12" s="22">
        <v>9999</v>
      </c>
      <c r="V12" s="23" t="s">
        <v>89</v>
      </c>
      <c r="X12" s="22">
        <v>9999</v>
      </c>
      <c r="Y12" s="23" t="s">
        <v>89</v>
      </c>
      <c r="Z12" s="116"/>
      <c r="AA12" s="22">
        <v>9999</v>
      </c>
      <c r="AB12" s="23" t="s">
        <v>89</v>
      </c>
      <c r="AC12" s="116"/>
      <c r="AD12" s="22">
        <v>9999</v>
      </c>
      <c r="AE12" s="23" t="s">
        <v>89</v>
      </c>
      <c r="AF12" s="116"/>
      <c r="AG12" s="22">
        <v>9999</v>
      </c>
      <c r="AH12" s="23" t="s">
        <v>89</v>
      </c>
      <c r="AI12" s="116"/>
      <c r="AJ12" s="22">
        <v>9999</v>
      </c>
      <c r="AK12" s="23" t="s">
        <v>89</v>
      </c>
      <c r="AL12" s="116"/>
      <c r="AM12" s="116"/>
      <c r="AN12" s="116"/>
      <c r="AO12" s="116"/>
      <c r="AP12" s="116"/>
      <c r="AQ12" s="116"/>
      <c r="AR12" s="116"/>
      <c r="AS12" s="116"/>
      <c r="AT12" s="116"/>
      <c r="AU12" s="116"/>
    </row>
    <row r="13" spans="1:47" s="20" customFormat="1" ht="19.5" customHeight="1" thickTop="1" thickBot="1" x14ac:dyDescent="0.3">
      <c r="A13" s="209"/>
      <c r="C13" s="22">
        <v>9999</v>
      </c>
      <c r="D13" s="23" t="s">
        <v>89</v>
      </c>
      <c r="E13" s="21"/>
      <c r="F13" s="22" t="s">
        <v>403</v>
      </c>
      <c r="G13" s="23" t="s">
        <v>395</v>
      </c>
      <c r="H13" s="21"/>
      <c r="I13" s="22">
        <v>9999</v>
      </c>
      <c r="J13" s="23" t="s">
        <v>89</v>
      </c>
      <c r="L13" s="22" t="s">
        <v>443</v>
      </c>
      <c r="M13" s="23" t="s">
        <v>434</v>
      </c>
      <c r="N13" s="21"/>
      <c r="O13" s="22" t="s">
        <v>464</v>
      </c>
      <c r="P13" s="23" t="s">
        <v>449</v>
      </c>
      <c r="Q13" s="21"/>
      <c r="R13" s="22">
        <v>9999</v>
      </c>
      <c r="S13" s="23" t="s">
        <v>89</v>
      </c>
      <c r="U13" s="22">
        <v>9999</v>
      </c>
      <c r="V13" s="23" t="s">
        <v>89</v>
      </c>
      <c r="X13" s="22">
        <v>9999</v>
      </c>
      <c r="Y13" s="23" t="s">
        <v>89</v>
      </c>
      <c r="Z13" s="116"/>
      <c r="AA13" s="22">
        <v>9999</v>
      </c>
      <c r="AB13" s="23" t="s">
        <v>89</v>
      </c>
      <c r="AC13" s="116"/>
      <c r="AD13" s="22">
        <v>9999</v>
      </c>
      <c r="AE13" s="23" t="s">
        <v>89</v>
      </c>
      <c r="AF13" s="116"/>
      <c r="AG13" s="22">
        <v>9999</v>
      </c>
      <c r="AH13" s="23" t="s">
        <v>89</v>
      </c>
      <c r="AI13" s="116"/>
      <c r="AJ13" s="22">
        <v>9999</v>
      </c>
      <c r="AK13" s="23" t="s">
        <v>89</v>
      </c>
      <c r="AL13" s="116"/>
      <c r="AM13" s="116"/>
      <c r="AN13" s="116"/>
      <c r="AO13" s="116"/>
      <c r="AP13" s="116"/>
      <c r="AQ13" s="116"/>
      <c r="AR13" s="116"/>
      <c r="AS13" s="116"/>
      <c r="AT13" s="116"/>
      <c r="AU13" s="116"/>
    </row>
    <row r="14" spans="1:47" s="20" customFormat="1" ht="19.5" customHeight="1" thickTop="1" thickBot="1" x14ac:dyDescent="0.3">
      <c r="A14" s="209"/>
      <c r="C14" s="22">
        <v>9999</v>
      </c>
      <c r="D14" s="23" t="s">
        <v>89</v>
      </c>
      <c r="E14" s="21"/>
      <c r="F14" s="22" t="s">
        <v>404</v>
      </c>
      <c r="G14" s="23" t="s">
        <v>315</v>
      </c>
      <c r="H14" s="21"/>
      <c r="I14" s="22">
        <v>9999</v>
      </c>
      <c r="J14" s="23" t="s">
        <v>89</v>
      </c>
      <c r="L14" s="22" t="s">
        <v>444</v>
      </c>
      <c r="M14" s="23" t="s">
        <v>436</v>
      </c>
      <c r="N14" s="21"/>
      <c r="O14" s="22" t="s">
        <v>465</v>
      </c>
      <c r="P14" s="23" t="s">
        <v>451</v>
      </c>
      <c r="Q14" s="21"/>
      <c r="R14" s="22">
        <v>9999</v>
      </c>
      <c r="S14" s="23" t="s">
        <v>89</v>
      </c>
      <c r="U14" s="22">
        <v>9999</v>
      </c>
      <c r="V14" s="23" t="s">
        <v>89</v>
      </c>
      <c r="X14" s="22">
        <v>9999</v>
      </c>
      <c r="Y14" s="23" t="s">
        <v>89</v>
      </c>
      <c r="Z14" s="116"/>
      <c r="AA14" s="22">
        <v>9999</v>
      </c>
      <c r="AB14" s="23" t="s">
        <v>89</v>
      </c>
      <c r="AC14" s="116"/>
      <c r="AD14" s="22">
        <v>9999</v>
      </c>
      <c r="AE14" s="23" t="s">
        <v>89</v>
      </c>
      <c r="AF14" s="116"/>
      <c r="AG14" s="22">
        <v>9999</v>
      </c>
      <c r="AH14" s="23" t="s">
        <v>89</v>
      </c>
      <c r="AI14" s="116"/>
      <c r="AJ14" s="22">
        <v>9999</v>
      </c>
      <c r="AK14" s="23" t="s">
        <v>89</v>
      </c>
      <c r="AL14" s="116"/>
      <c r="AM14" s="116"/>
      <c r="AN14" s="116"/>
      <c r="AO14" s="116"/>
      <c r="AP14" s="116"/>
      <c r="AQ14" s="116"/>
      <c r="AR14" s="116"/>
      <c r="AS14" s="116"/>
      <c r="AT14" s="116"/>
      <c r="AU14" s="116"/>
    </row>
    <row r="15" spans="1:47" s="20" customFormat="1" ht="19.5" customHeight="1" thickTop="1" thickBot="1" x14ac:dyDescent="0.3">
      <c r="A15" s="209"/>
      <c r="C15" s="22">
        <v>9999</v>
      </c>
      <c r="D15" s="23" t="s">
        <v>89</v>
      </c>
      <c r="E15" s="21"/>
      <c r="F15" s="22" t="s">
        <v>405</v>
      </c>
      <c r="G15" s="23" t="s">
        <v>398</v>
      </c>
      <c r="H15" s="21"/>
      <c r="I15" s="22">
        <v>9999</v>
      </c>
      <c r="J15" s="23" t="s">
        <v>89</v>
      </c>
      <c r="L15" s="22" t="s">
        <v>445</v>
      </c>
      <c r="M15" s="23" t="s">
        <v>314</v>
      </c>
      <c r="N15" s="21"/>
      <c r="O15" s="22" t="s">
        <v>466</v>
      </c>
      <c r="P15" s="23" t="s">
        <v>453</v>
      </c>
      <c r="Q15" s="21"/>
      <c r="R15" s="22">
        <v>9999</v>
      </c>
      <c r="S15" s="23" t="s">
        <v>89</v>
      </c>
      <c r="U15" s="22">
        <v>9999</v>
      </c>
      <c r="V15" s="23" t="s">
        <v>89</v>
      </c>
      <c r="X15" s="22">
        <v>9999</v>
      </c>
      <c r="Y15" s="23" t="s">
        <v>89</v>
      </c>
      <c r="Z15" s="116"/>
      <c r="AA15" s="22">
        <v>9999</v>
      </c>
      <c r="AB15" s="23" t="s">
        <v>89</v>
      </c>
      <c r="AC15" s="116"/>
      <c r="AD15" s="22">
        <v>9999</v>
      </c>
      <c r="AE15" s="23" t="s">
        <v>89</v>
      </c>
      <c r="AF15" s="116"/>
      <c r="AG15" s="22">
        <v>9999</v>
      </c>
      <c r="AH15" s="23" t="s">
        <v>89</v>
      </c>
      <c r="AI15" s="116"/>
      <c r="AJ15" s="22">
        <v>9999</v>
      </c>
      <c r="AK15" s="23" t="s">
        <v>89</v>
      </c>
      <c r="AL15" s="116"/>
      <c r="AM15" s="116"/>
      <c r="AN15" s="116"/>
      <c r="AO15" s="116"/>
      <c r="AP15" s="116"/>
      <c r="AQ15" s="116"/>
      <c r="AR15" s="116"/>
      <c r="AS15" s="116"/>
      <c r="AT15" s="116"/>
      <c r="AU15" s="116"/>
    </row>
    <row r="16" spans="1:47" s="20" customFormat="1" ht="19.5" customHeight="1" thickTop="1" thickBot="1" x14ac:dyDescent="0.3">
      <c r="A16" s="209"/>
      <c r="C16" s="22">
        <v>9999</v>
      </c>
      <c r="D16" s="23" t="s">
        <v>89</v>
      </c>
      <c r="E16" s="21"/>
      <c r="F16" s="22" t="s">
        <v>407</v>
      </c>
      <c r="G16" s="23" t="s">
        <v>400</v>
      </c>
      <c r="H16" s="21"/>
      <c r="I16" s="22">
        <v>9999</v>
      </c>
      <c r="J16" s="23" t="s">
        <v>89</v>
      </c>
      <c r="L16" s="22" t="s">
        <v>302</v>
      </c>
      <c r="M16" s="23" t="s">
        <v>438</v>
      </c>
      <c r="N16" s="21"/>
      <c r="O16" s="22" t="s">
        <v>467</v>
      </c>
      <c r="P16" s="23" t="s">
        <v>455</v>
      </c>
      <c r="Q16" s="21"/>
      <c r="R16" s="22">
        <v>9999</v>
      </c>
      <c r="S16" s="23" t="s">
        <v>89</v>
      </c>
      <c r="U16" s="22">
        <v>9999</v>
      </c>
      <c r="V16" s="23" t="s">
        <v>89</v>
      </c>
      <c r="X16" s="22">
        <v>9999</v>
      </c>
      <c r="Y16" s="23" t="s">
        <v>89</v>
      </c>
      <c r="Z16" s="116"/>
      <c r="AA16" s="22">
        <v>9999</v>
      </c>
      <c r="AB16" s="23" t="s">
        <v>89</v>
      </c>
      <c r="AC16" s="116"/>
      <c r="AD16" s="22">
        <v>9999</v>
      </c>
      <c r="AE16" s="23" t="s">
        <v>89</v>
      </c>
      <c r="AF16" s="116"/>
      <c r="AG16" s="22">
        <v>9999</v>
      </c>
      <c r="AH16" s="23" t="s">
        <v>89</v>
      </c>
      <c r="AI16" s="116"/>
      <c r="AJ16" s="22">
        <v>9999</v>
      </c>
      <c r="AK16" s="23" t="s">
        <v>89</v>
      </c>
      <c r="AL16" s="116"/>
      <c r="AM16" s="116"/>
      <c r="AN16" s="116"/>
      <c r="AO16" s="116"/>
      <c r="AP16" s="116"/>
      <c r="AQ16" s="116"/>
      <c r="AR16" s="116"/>
      <c r="AS16" s="116"/>
      <c r="AT16" s="116"/>
      <c r="AU16" s="116"/>
    </row>
    <row r="17" spans="1:47" s="20" customFormat="1" ht="19.5" customHeight="1" thickTop="1" thickBot="1" x14ac:dyDescent="0.3">
      <c r="A17" s="209"/>
      <c r="C17" s="22">
        <v>9999</v>
      </c>
      <c r="D17" s="23" t="s">
        <v>89</v>
      </c>
      <c r="E17" s="21"/>
      <c r="F17" s="22" t="s">
        <v>409</v>
      </c>
      <c r="G17" s="23" t="s">
        <v>401</v>
      </c>
      <c r="H17" s="21"/>
      <c r="I17" s="22">
        <v>9999</v>
      </c>
      <c r="J17" s="23" t="s">
        <v>89</v>
      </c>
      <c r="L17" s="22" t="s">
        <v>489</v>
      </c>
      <c r="M17" s="23" t="s">
        <v>440</v>
      </c>
      <c r="N17" s="21"/>
      <c r="O17" s="22" t="s">
        <v>468</v>
      </c>
      <c r="P17" s="23" t="s">
        <v>352</v>
      </c>
      <c r="Q17" s="21"/>
      <c r="R17" s="22">
        <v>9999</v>
      </c>
      <c r="S17" s="23" t="s">
        <v>89</v>
      </c>
      <c r="U17" s="22">
        <v>9999</v>
      </c>
      <c r="V17" s="23" t="s">
        <v>89</v>
      </c>
      <c r="X17" s="22">
        <v>9999</v>
      </c>
      <c r="Y17" s="23" t="s">
        <v>89</v>
      </c>
      <c r="Z17" s="116"/>
      <c r="AA17" s="22">
        <v>9999</v>
      </c>
      <c r="AB17" s="23" t="s">
        <v>89</v>
      </c>
      <c r="AC17" s="116"/>
      <c r="AD17" s="22">
        <v>9999</v>
      </c>
      <c r="AE17" s="23" t="s">
        <v>89</v>
      </c>
      <c r="AF17" s="116"/>
      <c r="AG17" s="22">
        <v>9999</v>
      </c>
      <c r="AH17" s="23" t="s">
        <v>89</v>
      </c>
      <c r="AI17" s="116"/>
      <c r="AJ17" s="22">
        <v>9999</v>
      </c>
      <c r="AK17" s="23" t="s">
        <v>89</v>
      </c>
      <c r="AL17" s="116"/>
      <c r="AM17" s="116"/>
      <c r="AN17" s="116"/>
      <c r="AO17" s="116"/>
      <c r="AP17" s="116"/>
      <c r="AQ17" s="116"/>
      <c r="AR17" s="116"/>
      <c r="AS17" s="116"/>
      <c r="AT17" s="116"/>
      <c r="AU17" s="116"/>
    </row>
    <row r="18" spans="1:47" s="20" customFormat="1" ht="19.5" customHeight="1" thickTop="1" thickBot="1" x14ac:dyDescent="0.3">
      <c r="A18" s="209"/>
      <c r="C18" s="22">
        <v>9999</v>
      </c>
      <c r="D18" s="23" t="s">
        <v>89</v>
      </c>
      <c r="E18" s="21"/>
      <c r="F18" s="22" t="s">
        <v>411</v>
      </c>
      <c r="G18" s="23" t="s">
        <v>361</v>
      </c>
      <c r="H18" s="21"/>
      <c r="I18" s="22">
        <v>9999</v>
      </c>
      <c r="J18" s="23" t="s">
        <v>89</v>
      </c>
      <c r="L18" s="22" t="s">
        <v>490</v>
      </c>
      <c r="M18" s="23" t="s">
        <v>442</v>
      </c>
      <c r="N18" s="21"/>
      <c r="O18" s="22" t="s">
        <v>469</v>
      </c>
      <c r="P18" s="23" t="s">
        <v>456</v>
      </c>
      <c r="Q18" s="21"/>
      <c r="R18" s="22">
        <v>9999</v>
      </c>
      <c r="S18" s="23" t="s">
        <v>89</v>
      </c>
      <c r="U18" s="22">
        <v>9999</v>
      </c>
      <c r="V18" s="23" t="s">
        <v>89</v>
      </c>
      <c r="X18" s="22">
        <v>9999</v>
      </c>
      <c r="Y18" s="23" t="s">
        <v>89</v>
      </c>
      <c r="Z18" s="116"/>
      <c r="AA18" s="22">
        <v>9999</v>
      </c>
      <c r="AB18" s="23" t="s">
        <v>89</v>
      </c>
      <c r="AC18" s="116"/>
      <c r="AD18" s="22">
        <v>9999</v>
      </c>
      <c r="AE18" s="23" t="s">
        <v>89</v>
      </c>
      <c r="AF18" s="116"/>
      <c r="AG18" s="22">
        <v>9999</v>
      </c>
      <c r="AH18" s="23" t="s">
        <v>89</v>
      </c>
      <c r="AI18" s="116"/>
      <c r="AJ18" s="22">
        <v>9999</v>
      </c>
      <c r="AK18" s="23" t="s">
        <v>89</v>
      </c>
      <c r="AL18" s="116"/>
      <c r="AM18" s="116"/>
      <c r="AN18" s="116"/>
      <c r="AO18" s="116"/>
      <c r="AP18" s="116"/>
      <c r="AQ18" s="116"/>
      <c r="AR18" s="116"/>
      <c r="AS18" s="116"/>
      <c r="AT18" s="116"/>
      <c r="AU18" s="116"/>
    </row>
    <row r="19" spans="1:47" s="20" customFormat="1" ht="19.5" customHeight="1" thickTop="1" thickBot="1" x14ac:dyDescent="0.3">
      <c r="A19" s="209"/>
      <c r="C19" s="22">
        <v>9999</v>
      </c>
      <c r="D19" s="23" t="s">
        <v>89</v>
      </c>
      <c r="E19" s="21"/>
      <c r="F19" s="22" t="s">
        <v>413</v>
      </c>
      <c r="G19" s="23" t="s">
        <v>364</v>
      </c>
      <c r="H19" s="21"/>
      <c r="I19" s="22">
        <v>9999</v>
      </c>
      <c r="J19" s="23" t="s">
        <v>89</v>
      </c>
      <c r="L19" s="22" t="s">
        <v>491</v>
      </c>
      <c r="M19" s="23" t="s">
        <v>412</v>
      </c>
      <c r="N19" s="21"/>
      <c r="O19" s="22" t="s">
        <v>470</v>
      </c>
      <c r="P19" s="23" t="s">
        <v>368</v>
      </c>
      <c r="Q19" s="21"/>
      <c r="R19" s="22">
        <v>9999</v>
      </c>
      <c r="S19" s="23" t="s">
        <v>89</v>
      </c>
      <c r="U19" s="22">
        <v>9999</v>
      </c>
      <c r="V19" s="23" t="s">
        <v>89</v>
      </c>
      <c r="X19" s="22">
        <v>9999</v>
      </c>
      <c r="Y19" s="23" t="s">
        <v>89</v>
      </c>
      <c r="Z19" s="116"/>
      <c r="AA19" s="22">
        <v>9999</v>
      </c>
      <c r="AB19" s="23" t="s">
        <v>89</v>
      </c>
      <c r="AC19" s="116"/>
      <c r="AD19" s="22">
        <v>9999</v>
      </c>
      <c r="AE19" s="23" t="s">
        <v>89</v>
      </c>
      <c r="AF19" s="116"/>
      <c r="AG19" s="22">
        <v>9999</v>
      </c>
      <c r="AH19" s="23" t="s">
        <v>89</v>
      </c>
      <c r="AI19" s="116"/>
      <c r="AJ19" s="22">
        <v>9999</v>
      </c>
      <c r="AK19" s="23" t="s">
        <v>89</v>
      </c>
      <c r="AL19" s="116"/>
      <c r="AM19" s="116"/>
      <c r="AN19" s="116"/>
      <c r="AO19" s="116"/>
      <c r="AP19" s="116"/>
      <c r="AQ19" s="116"/>
      <c r="AR19" s="116"/>
      <c r="AS19" s="116"/>
      <c r="AT19" s="116"/>
      <c r="AU19" s="116"/>
    </row>
    <row r="20" spans="1:47" s="20" customFormat="1" ht="19.5" customHeight="1" thickTop="1" thickBot="1" x14ac:dyDescent="0.3">
      <c r="A20" s="209"/>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c r="Z20" s="116"/>
      <c r="AA20" s="22">
        <v>9999</v>
      </c>
      <c r="AB20" s="23" t="s">
        <v>89</v>
      </c>
      <c r="AC20" s="116"/>
      <c r="AD20" s="22">
        <v>9999</v>
      </c>
      <c r="AE20" s="23" t="s">
        <v>89</v>
      </c>
      <c r="AF20" s="116"/>
      <c r="AG20" s="22">
        <v>9999</v>
      </c>
      <c r="AH20" s="23" t="s">
        <v>89</v>
      </c>
      <c r="AI20" s="116"/>
      <c r="AJ20" s="22">
        <v>9999</v>
      </c>
      <c r="AK20" s="23" t="s">
        <v>89</v>
      </c>
      <c r="AL20" s="116"/>
      <c r="AM20" s="116"/>
      <c r="AN20" s="116"/>
      <c r="AO20" s="116"/>
      <c r="AP20" s="116"/>
      <c r="AQ20" s="116"/>
      <c r="AR20" s="116"/>
      <c r="AS20" s="116"/>
      <c r="AT20" s="116"/>
      <c r="AU20" s="116"/>
    </row>
    <row r="21" spans="1:47" s="20" customFormat="1" ht="19.5" customHeight="1" thickTop="1" thickBot="1" x14ac:dyDescent="0.3">
      <c r="A21" s="209"/>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c r="Z21" s="116"/>
      <c r="AA21" s="22">
        <v>9999</v>
      </c>
      <c r="AB21" s="23" t="s">
        <v>89</v>
      </c>
      <c r="AC21" s="116"/>
      <c r="AD21" s="22">
        <v>9999</v>
      </c>
      <c r="AE21" s="23" t="s">
        <v>89</v>
      </c>
      <c r="AF21" s="116"/>
      <c r="AG21" s="22">
        <v>9999</v>
      </c>
      <c r="AH21" s="23" t="s">
        <v>89</v>
      </c>
      <c r="AI21" s="116"/>
      <c r="AJ21" s="22">
        <v>9999</v>
      </c>
      <c r="AK21" s="23" t="s">
        <v>89</v>
      </c>
      <c r="AL21" s="116"/>
      <c r="AM21" s="116"/>
      <c r="AN21" s="116"/>
      <c r="AO21" s="116"/>
      <c r="AP21" s="116"/>
      <c r="AQ21" s="116"/>
      <c r="AR21" s="116"/>
      <c r="AS21" s="116"/>
      <c r="AT21" s="116"/>
      <c r="AU21" s="116"/>
    </row>
    <row r="22" spans="1:47" s="20" customFormat="1" ht="19.5" customHeight="1" thickTop="1" thickBot="1" x14ac:dyDescent="0.3">
      <c r="A22" s="209"/>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c r="Z22" s="116"/>
      <c r="AA22" s="22">
        <v>9999</v>
      </c>
      <c r="AB22" s="23" t="s">
        <v>89</v>
      </c>
      <c r="AC22" s="116"/>
      <c r="AD22" s="22">
        <v>9999</v>
      </c>
      <c r="AE22" s="23" t="s">
        <v>89</v>
      </c>
      <c r="AF22" s="116"/>
      <c r="AG22" s="22">
        <v>9999</v>
      </c>
      <c r="AH22" s="23" t="s">
        <v>89</v>
      </c>
      <c r="AI22" s="116"/>
      <c r="AJ22" s="22">
        <v>9999</v>
      </c>
      <c r="AK22" s="23" t="s">
        <v>89</v>
      </c>
      <c r="AL22" s="116"/>
      <c r="AM22" s="116"/>
      <c r="AN22" s="116"/>
      <c r="AO22" s="116"/>
      <c r="AP22" s="116"/>
      <c r="AQ22" s="116"/>
      <c r="AR22" s="116"/>
      <c r="AS22" s="116"/>
      <c r="AT22" s="116"/>
      <c r="AU22" s="116"/>
    </row>
    <row r="23" spans="1:47" s="20" customFormat="1" ht="19.5" customHeight="1" thickTop="1" thickBot="1" x14ac:dyDescent="0.3">
      <c r="A23" s="209"/>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c r="Z23" s="116"/>
      <c r="AA23" s="22">
        <v>9999</v>
      </c>
      <c r="AB23" s="23" t="s">
        <v>89</v>
      </c>
      <c r="AC23" s="116"/>
      <c r="AD23" s="22">
        <v>9999</v>
      </c>
      <c r="AE23" s="23" t="s">
        <v>89</v>
      </c>
      <c r="AF23" s="116"/>
      <c r="AG23" s="22">
        <v>9999</v>
      </c>
      <c r="AH23" s="23" t="s">
        <v>89</v>
      </c>
      <c r="AI23" s="116"/>
      <c r="AJ23" s="22">
        <v>9999</v>
      </c>
      <c r="AK23" s="23" t="s">
        <v>89</v>
      </c>
      <c r="AL23" s="116"/>
      <c r="AM23" s="116"/>
      <c r="AN23" s="116"/>
      <c r="AO23" s="116"/>
      <c r="AP23" s="116"/>
      <c r="AQ23" s="116"/>
      <c r="AR23" s="116"/>
      <c r="AS23" s="116"/>
      <c r="AT23" s="116"/>
      <c r="AU23" s="116"/>
    </row>
    <row r="24" spans="1:47" s="20" customFormat="1" ht="19.5" customHeight="1" thickTop="1" thickBot="1" x14ac:dyDescent="0.3">
      <c r="A24" s="209"/>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c r="Z24" s="116"/>
      <c r="AA24" s="22">
        <v>9999</v>
      </c>
      <c r="AB24" s="23" t="s">
        <v>89</v>
      </c>
      <c r="AC24" s="116"/>
      <c r="AD24" s="22">
        <v>9999</v>
      </c>
      <c r="AE24" s="23" t="s">
        <v>89</v>
      </c>
      <c r="AF24" s="116"/>
      <c r="AG24" s="22">
        <v>9999</v>
      </c>
      <c r="AH24" s="23" t="s">
        <v>89</v>
      </c>
      <c r="AI24" s="116"/>
      <c r="AJ24" s="22">
        <v>9999</v>
      </c>
      <c r="AK24" s="23" t="s">
        <v>89</v>
      </c>
      <c r="AL24" s="116"/>
      <c r="AM24" s="116"/>
      <c r="AN24" s="116"/>
      <c r="AO24" s="116"/>
      <c r="AP24" s="116"/>
      <c r="AQ24" s="116"/>
      <c r="AR24" s="116"/>
      <c r="AS24" s="116"/>
      <c r="AT24" s="116"/>
      <c r="AU24" s="116"/>
    </row>
    <row r="25" spans="1:47" s="20" customFormat="1" ht="19.5" customHeight="1" thickTop="1" thickBot="1" x14ac:dyDescent="0.3">
      <c r="A25" s="209"/>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c r="Z25" s="116"/>
      <c r="AA25" s="22">
        <v>9999</v>
      </c>
      <c r="AB25" s="23" t="s">
        <v>89</v>
      </c>
      <c r="AC25" s="116"/>
      <c r="AD25" s="22">
        <v>9999</v>
      </c>
      <c r="AE25" s="23" t="s">
        <v>89</v>
      </c>
      <c r="AF25" s="116"/>
      <c r="AG25" s="22">
        <v>9999</v>
      </c>
      <c r="AH25" s="23" t="s">
        <v>89</v>
      </c>
      <c r="AI25" s="116"/>
      <c r="AJ25" s="22">
        <v>9999</v>
      </c>
      <c r="AK25" s="23" t="s">
        <v>89</v>
      </c>
      <c r="AL25" s="116"/>
      <c r="AM25" s="116"/>
      <c r="AN25" s="116"/>
      <c r="AO25" s="116"/>
      <c r="AP25" s="116"/>
      <c r="AQ25" s="116"/>
      <c r="AR25" s="116"/>
      <c r="AS25" s="116"/>
      <c r="AT25" s="116"/>
      <c r="AU25" s="116"/>
    </row>
    <row r="26" spans="1:47" s="20" customFormat="1" ht="19.5" customHeight="1" thickTop="1" thickBot="1" x14ac:dyDescent="0.3">
      <c r="A26" s="209"/>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c r="Z26" s="116"/>
      <c r="AA26" s="22">
        <v>9999</v>
      </c>
      <c r="AB26" s="23" t="s">
        <v>89</v>
      </c>
      <c r="AC26" s="116"/>
      <c r="AD26" s="22">
        <v>9999</v>
      </c>
      <c r="AE26" s="23" t="s">
        <v>89</v>
      </c>
      <c r="AF26" s="116"/>
      <c r="AG26" s="22">
        <v>9999</v>
      </c>
      <c r="AH26" s="23" t="s">
        <v>89</v>
      </c>
      <c r="AI26" s="116"/>
      <c r="AJ26" s="22">
        <v>9999</v>
      </c>
      <c r="AK26" s="23" t="s">
        <v>89</v>
      </c>
      <c r="AL26" s="116"/>
      <c r="AM26" s="116"/>
      <c r="AN26" s="116"/>
      <c r="AO26" s="116"/>
      <c r="AP26" s="116"/>
      <c r="AQ26" s="116"/>
      <c r="AR26" s="116"/>
      <c r="AS26" s="116"/>
      <c r="AT26" s="116"/>
      <c r="AU26" s="116"/>
    </row>
    <row r="27" spans="1:47" s="20" customFormat="1" ht="19.5" customHeight="1" thickTop="1" thickBot="1" x14ac:dyDescent="0.3">
      <c r="A27" s="209"/>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c r="Z27" s="116"/>
      <c r="AA27" s="22">
        <v>9999</v>
      </c>
      <c r="AB27" s="23" t="s">
        <v>89</v>
      </c>
      <c r="AC27" s="116"/>
      <c r="AD27" s="22">
        <v>9999</v>
      </c>
      <c r="AE27" s="23" t="s">
        <v>89</v>
      </c>
      <c r="AF27" s="116"/>
      <c r="AG27" s="22">
        <v>9999</v>
      </c>
      <c r="AH27" s="23" t="s">
        <v>89</v>
      </c>
      <c r="AI27" s="116"/>
      <c r="AJ27" s="22">
        <v>9999</v>
      </c>
      <c r="AK27" s="23" t="s">
        <v>89</v>
      </c>
      <c r="AL27" s="116"/>
      <c r="AM27" s="116"/>
      <c r="AN27" s="116"/>
      <c r="AO27" s="116"/>
      <c r="AP27" s="116"/>
      <c r="AQ27" s="116"/>
      <c r="AR27" s="116"/>
      <c r="AS27" s="116"/>
      <c r="AT27" s="116"/>
      <c r="AU27" s="116"/>
    </row>
    <row r="28" spans="1:47" s="20" customFormat="1" ht="19.5" customHeight="1" thickTop="1" thickBot="1" x14ac:dyDescent="0.3">
      <c r="A28" s="209"/>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c r="Z28" s="116"/>
      <c r="AA28" s="22">
        <v>9999</v>
      </c>
      <c r="AB28" s="23" t="s">
        <v>89</v>
      </c>
      <c r="AC28" s="116"/>
      <c r="AD28" s="22">
        <v>9999</v>
      </c>
      <c r="AE28" s="23" t="s">
        <v>89</v>
      </c>
      <c r="AF28" s="116"/>
      <c r="AG28" s="22">
        <v>9999</v>
      </c>
      <c r="AH28" s="23" t="s">
        <v>89</v>
      </c>
      <c r="AI28" s="116"/>
      <c r="AJ28" s="22">
        <v>9999</v>
      </c>
      <c r="AK28" s="23" t="s">
        <v>89</v>
      </c>
      <c r="AL28" s="116"/>
      <c r="AM28" s="116"/>
      <c r="AN28" s="116"/>
      <c r="AO28" s="116"/>
      <c r="AP28" s="116"/>
      <c r="AQ28" s="116"/>
      <c r="AR28" s="116"/>
      <c r="AS28" s="116"/>
      <c r="AT28" s="116"/>
      <c r="AU28" s="116"/>
    </row>
    <row r="29" spans="1:47" s="20" customFormat="1" ht="19.5" customHeight="1" thickTop="1" thickBot="1" x14ac:dyDescent="0.3">
      <c r="A29" s="209"/>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c r="Z29" s="116"/>
      <c r="AA29" s="22">
        <v>9999</v>
      </c>
      <c r="AB29" s="23" t="s">
        <v>89</v>
      </c>
      <c r="AC29" s="116"/>
      <c r="AD29" s="22">
        <v>9999</v>
      </c>
      <c r="AE29" s="23" t="s">
        <v>89</v>
      </c>
      <c r="AF29" s="116"/>
      <c r="AG29" s="22">
        <v>9999</v>
      </c>
      <c r="AH29" s="23" t="s">
        <v>89</v>
      </c>
      <c r="AI29" s="116"/>
      <c r="AJ29" s="22">
        <v>9999</v>
      </c>
      <c r="AK29" s="23" t="s">
        <v>89</v>
      </c>
      <c r="AL29" s="116"/>
      <c r="AM29" s="116"/>
      <c r="AN29" s="116"/>
      <c r="AO29" s="116"/>
      <c r="AP29" s="116"/>
      <c r="AQ29" s="116"/>
      <c r="AR29" s="116"/>
      <c r="AS29" s="116"/>
      <c r="AT29" s="116"/>
      <c r="AU29" s="116"/>
    </row>
    <row r="30" spans="1:47" s="20" customFormat="1" ht="19.5" customHeight="1" thickTop="1" thickBot="1" x14ac:dyDescent="0.3">
      <c r="A30" s="209"/>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c r="Z30" s="116"/>
      <c r="AA30" s="22">
        <v>9999</v>
      </c>
      <c r="AB30" s="23" t="s">
        <v>89</v>
      </c>
      <c r="AC30" s="116"/>
      <c r="AD30" s="22">
        <v>9999</v>
      </c>
      <c r="AE30" s="23" t="s">
        <v>89</v>
      </c>
      <c r="AF30" s="116"/>
      <c r="AG30" s="22">
        <v>9999</v>
      </c>
      <c r="AH30" s="23" t="s">
        <v>89</v>
      </c>
      <c r="AI30" s="116"/>
      <c r="AJ30" s="22">
        <v>9999</v>
      </c>
      <c r="AK30" s="23" t="s">
        <v>89</v>
      </c>
      <c r="AL30" s="116"/>
      <c r="AM30" s="116"/>
      <c r="AN30" s="116"/>
      <c r="AO30" s="116"/>
      <c r="AP30" s="116"/>
      <c r="AQ30" s="116"/>
      <c r="AR30" s="116"/>
      <c r="AS30" s="116"/>
      <c r="AT30" s="116"/>
      <c r="AU30" s="116"/>
    </row>
    <row r="31" spans="1:47" s="20" customFormat="1" ht="19.5" customHeight="1" thickTop="1" thickBot="1" x14ac:dyDescent="0.3">
      <c r="A31" s="209"/>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c r="Z31" s="116"/>
      <c r="AA31" s="22">
        <v>9999</v>
      </c>
      <c r="AB31" s="23" t="s">
        <v>89</v>
      </c>
      <c r="AC31" s="116"/>
      <c r="AD31" s="22">
        <v>9999</v>
      </c>
      <c r="AE31" s="23" t="s">
        <v>89</v>
      </c>
      <c r="AF31" s="116"/>
      <c r="AG31" s="22">
        <v>9999</v>
      </c>
      <c r="AH31" s="23" t="s">
        <v>89</v>
      </c>
      <c r="AI31" s="116"/>
      <c r="AJ31" s="22">
        <v>9999</v>
      </c>
      <c r="AK31" s="23" t="s">
        <v>89</v>
      </c>
      <c r="AL31" s="116"/>
      <c r="AM31" s="116"/>
      <c r="AN31" s="116"/>
      <c r="AO31" s="116"/>
      <c r="AP31" s="116"/>
      <c r="AQ31" s="116"/>
      <c r="AR31" s="116"/>
      <c r="AS31" s="116"/>
      <c r="AT31" s="116"/>
      <c r="AU31" s="116"/>
    </row>
    <row r="32" spans="1:47" s="20" customFormat="1" ht="19.5" customHeight="1" thickTop="1" thickBot="1" x14ac:dyDescent="0.3">
      <c r="A32" s="209"/>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c r="Z32" s="116"/>
      <c r="AA32" s="22">
        <v>9999</v>
      </c>
      <c r="AB32" s="23" t="s">
        <v>89</v>
      </c>
      <c r="AC32" s="116"/>
      <c r="AD32" s="22">
        <v>9999</v>
      </c>
      <c r="AE32" s="23" t="s">
        <v>89</v>
      </c>
      <c r="AF32" s="116"/>
      <c r="AG32" s="22">
        <v>9999</v>
      </c>
      <c r="AH32" s="23" t="s">
        <v>89</v>
      </c>
      <c r="AI32" s="116"/>
      <c r="AJ32" s="22">
        <v>9999</v>
      </c>
      <c r="AK32" s="23" t="s">
        <v>89</v>
      </c>
      <c r="AL32" s="116"/>
      <c r="AM32" s="116"/>
      <c r="AN32" s="116"/>
      <c r="AO32" s="116"/>
      <c r="AP32" s="116"/>
      <c r="AQ32" s="116"/>
      <c r="AR32" s="116"/>
      <c r="AS32" s="116"/>
      <c r="AT32" s="116"/>
      <c r="AU32" s="116"/>
    </row>
    <row r="33" spans="1:47" s="20" customFormat="1" ht="19.5" customHeight="1" thickTop="1" thickBot="1" x14ac:dyDescent="0.3">
      <c r="A33" s="209"/>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c r="Z33" s="116"/>
      <c r="AA33" s="22">
        <v>9999</v>
      </c>
      <c r="AB33" s="23" t="s">
        <v>89</v>
      </c>
      <c r="AC33" s="116"/>
      <c r="AD33" s="22">
        <v>9999</v>
      </c>
      <c r="AE33" s="23" t="s">
        <v>89</v>
      </c>
      <c r="AF33" s="116"/>
      <c r="AG33" s="22">
        <v>9999</v>
      </c>
      <c r="AH33" s="23" t="s">
        <v>89</v>
      </c>
      <c r="AI33" s="116"/>
      <c r="AJ33" s="22">
        <v>9999</v>
      </c>
      <c r="AK33" s="23" t="s">
        <v>89</v>
      </c>
      <c r="AL33" s="116"/>
      <c r="AM33" s="116"/>
      <c r="AN33" s="116"/>
      <c r="AO33" s="116"/>
      <c r="AP33" s="116"/>
      <c r="AQ33" s="116"/>
      <c r="AR33" s="116"/>
      <c r="AS33" s="116"/>
      <c r="AT33" s="116"/>
      <c r="AU33" s="116"/>
    </row>
    <row r="34" spans="1:47" s="20" customFormat="1" ht="19.5" customHeight="1" thickTop="1" thickBot="1" x14ac:dyDescent="0.3">
      <c r="A34" s="209"/>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c r="Z34" s="116"/>
      <c r="AA34" s="22">
        <v>9999</v>
      </c>
      <c r="AB34" s="23" t="s">
        <v>89</v>
      </c>
      <c r="AC34" s="116"/>
      <c r="AD34" s="22">
        <v>9999</v>
      </c>
      <c r="AE34" s="23" t="s">
        <v>89</v>
      </c>
      <c r="AF34" s="116"/>
      <c r="AG34" s="22">
        <v>9999</v>
      </c>
      <c r="AH34" s="23" t="s">
        <v>89</v>
      </c>
      <c r="AI34" s="116"/>
      <c r="AJ34" s="22">
        <v>9999</v>
      </c>
      <c r="AK34" s="23" t="s">
        <v>89</v>
      </c>
      <c r="AL34" s="116"/>
      <c r="AM34" s="116"/>
      <c r="AN34" s="116"/>
      <c r="AO34" s="116"/>
      <c r="AP34" s="116"/>
      <c r="AQ34" s="116"/>
      <c r="AR34" s="116"/>
      <c r="AS34" s="116"/>
      <c r="AT34" s="116"/>
      <c r="AU34" s="116"/>
    </row>
    <row r="35" spans="1:47" s="20" customFormat="1" ht="19.5" customHeight="1" thickTop="1" thickBot="1" x14ac:dyDescent="0.3">
      <c r="A35" s="209"/>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c r="Z35" s="116"/>
      <c r="AA35" s="22">
        <v>9999</v>
      </c>
      <c r="AB35" s="23" t="s">
        <v>89</v>
      </c>
      <c r="AC35" s="116"/>
      <c r="AD35" s="22">
        <v>9999</v>
      </c>
      <c r="AE35" s="23" t="s">
        <v>89</v>
      </c>
      <c r="AF35" s="116"/>
      <c r="AG35" s="22">
        <v>9999</v>
      </c>
      <c r="AH35" s="23" t="s">
        <v>89</v>
      </c>
      <c r="AI35" s="116"/>
      <c r="AJ35" s="22">
        <v>9999</v>
      </c>
      <c r="AK35" s="23" t="s">
        <v>89</v>
      </c>
      <c r="AL35" s="116"/>
      <c r="AM35" s="116"/>
      <c r="AN35" s="116"/>
      <c r="AO35" s="116"/>
      <c r="AP35" s="116"/>
      <c r="AQ35" s="116"/>
      <c r="AR35" s="116"/>
      <c r="AS35" s="116"/>
      <c r="AT35" s="116"/>
      <c r="AU35" s="116"/>
    </row>
    <row r="36" spans="1:47" s="20" customFormat="1" ht="19.5" customHeight="1" thickTop="1" thickBot="1" x14ac:dyDescent="0.3">
      <c r="A36" s="209"/>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c r="Z36" s="116"/>
      <c r="AA36" s="22">
        <v>9999</v>
      </c>
      <c r="AB36" s="23" t="s">
        <v>89</v>
      </c>
      <c r="AC36" s="116"/>
      <c r="AD36" s="22">
        <v>9999</v>
      </c>
      <c r="AE36" s="23" t="s">
        <v>89</v>
      </c>
      <c r="AF36" s="116"/>
      <c r="AG36" s="22">
        <v>9999</v>
      </c>
      <c r="AH36" s="23" t="s">
        <v>89</v>
      </c>
      <c r="AI36" s="116"/>
      <c r="AJ36" s="22">
        <v>9999</v>
      </c>
      <c r="AK36" s="23" t="s">
        <v>89</v>
      </c>
      <c r="AL36" s="116"/>
      <c r="AM36" s="116"/>
      <c r="AN36" s="116"/>
      <c r="AO36" s="116"/>
      <c r="AP36" s="116"/>
      <c r="AQ36" s="116"/>
      <c r="AR36" s="116"/>
      <c r="AS36" s="116"/>
      <c r="AT36" s="116"/>
      <c r="AU36" s="116"/>
    </row>
    <row r="37" spans="1:47" s="20" customFormat="1" ht="19.5" customHeight="1" thickTop="1" thickBot="1" x14ac:dyDescent="0.3">
      <c r="A37" s="209"/>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c r="Z37" s="116"/>
      <c r="AA37" s="22">
        <v>9999</v>
      </c>
      <c r="AB37" s="23" t="s">
        <v>89</v>
      </c>
      <c r="AC37" s="116"/>
      <c r="AD37" s="22">
        <v>9999</v>
      </c>
      <c r="AE37" s="23" t="s">
        <v>89</v>
      </c>
      <c r="AF37" s="116"/>
      <c r="AG37" s="22">
        <v>9999</v>
      </c>
      <c r="AH37" s="23" t="s">
        <v>89</v>
      </c>
      <c r="AI37" s="116"/>
      <c r="AJ37" s="22">
        <v>9999</v>
      </c>
      <c r="AK37" s="23" t="s">
        <v>89</v>
      </c>
      <c r="AL37" s="116"/>
      <c r="AM37" s="116"/>
      <c r="AN37" s="116"/>
      <c r="AO37" s="116"/>
      <c r="AP37" s="116"/>
      <c r="AQ37" s="116"/>
      <c r="AR37" s="116"/>
      <c r="AS37" s="116"/>
      <c r="AT37" s="116"/>
      <c r="AU37" s="116"/>
    </row>
    <row r="38" spans="1:47" s="20" customFormat="1" ht="19.5" customHeight="1" thickTop="1" thickBot="1" x14ac:dyDescent="0.3">
      <c r="A38" s="209"/>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c r="Z38" s="116"/>
      <c r="AA38" s="22">
        <v>9999</v>
      </c>
      <c r="AB38" s="23" t="s">
        <v>89</v>
      </c>
      <c r="AC38" s="116"/>
      <c r="AD38" s="22">
        <v>9999</v>
      </c>
      <c r="AE38" s="23" t="s">
        <v>89</v>
      </c>
      <c r="AF38" s="116"/>
      <c r="AG38" s="22">
        <v>9999</v>
      </c>
      <c r="AH38" s="23" t="s">
        <v>89</v>
      </c>
      <c r="AI38" s="116"/>
      <c r="AJ38" s="22">
        <v>9999</v>
      </c>
      <c r="AK38" s="23" t="s">
        <v>89</v>
      </c>
      <c r="AL38" s="116"/>
      <c r="AM38" s="116"/>
      <c r="AN38" s="116"/>
      <c r="AO38" s="116"/>
      <c r="AP38" s="116"/>
      <c r="AQ38" s="116"/>
      <c r="AR38" s="116"/>
      <c r="AS38" s="116"/>
      <c r="AT38" s="116"/>
      <c r="AU38" s="116"/>
    </row>
    <row r="39" spans="1:47" s="20" customFormat="1" ht="19.5" customHeight="1" thickTop="1" thickBot="1" x14ac:dyDescent="0.3">
      <c r="A39" s="209"/>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c r="Z39" s="116"/>
      <c r="AA39" s="22">
        <v>9999</v>
      </c>
      <c r="AB39" s="23" t="s">
        <v>89</v>
      </c>
      <c r="AC39" s="116"/>
      <c r="AD39" s="22">
        <v>9999</v>
      </c>
      <c r="AE39" s="23" t="s">
        <v>89</v>
      </c>
      <c r="AF39" s="116"/>
      <c r="AG39" s="22">
        <v>9999</v>
      </c>
      <c r="AH39" s="23" t="s">
        <v>89</v>
      </c>
      <c r="AI39" s="116"/>
      <c r="AJ39" s="22">
        <v>9999</v>
      </c>
      <c r="AK39" s="23" t="s">
        <v>89</v>
      </c>
      <c r="AL39" s="116"/>
      <c r="AM39" s="116"/>
      <c r="AN39" s="116"/>
      <c r="AO39" s="116"/>
      <c r="AP39" s="116"/>
      <c r="AQ39" s="116"/>
      <c r="AR39" s="116"/>
      <c r="AS39" s="116"/>
      <c r="AT39" s="116"/>
      <c r="AU39" s="116"/>
    </row>
    <row r="40" spans="1:47" s="20" customFormat="1" ht="19.5" customHeight="1" thickTop="1" thickBot="1" x14ac:dyDescent="0.3">
      <c r="A40" s="209"/>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c r="Z40" s="116"/>
      <c r="AA40" s="22">
        <v>9999</v>
      </c>
      <c r="AB40" s="23" t="s">
        <v>89</v>
      </c>
      <c r="AC40" s="116"/>
      <c r="AD40" s="22">
        <v>9999</v>
      </c>
      <c r="AE40" s="23" t="s">
        <v>89</v>
      </c>
      <c r="AF40" s="116"/>
      <c r="AG40" s="22">
        <v>9999</v>
      </c>
      <c r="AH40" s="23" t="s">
        <v>89</v>
      </c>
      <c r="AI40" s="116"/>
      <c r="AJ40" s="22">
        <v>9999</v>
      </c>
      <c r="AK40" s="23" t="s">
        <v>89</v>
      </c>
      <c r="AL40" s="116"/>
      <c r="AM40" s="116"/>
      <c r="AN40" s="116"/>
      <c r="AO40" s="116"/>
      <c r="AP40" s="116"/>
      <c r="AQ40" s="116"/>
      <c r="AR40" s="116"/>
      <c r="AS40" s="116"/>
      <c r="AT40" s="116"/>
      <c r="AU40" s="116"/>
    </row>
    <row r="41" spans="1:47" s="20" customFormat="1" ht="19.5" customHeight="1" thickTop="1" thickBot="1" x14ac:dyDescent="0.3">
      <c r="A41" s="209"/>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c r="Z41" s="116"/>
      <c r="AA41" s="22">
        <v>9999</v>
      </c>
      <c r="AB41" s="23" t="s">
        <v>89</v>
      </c>
      <c r="AC41" s="116"/>
      <c r="AD41" s="22">
        <v>9999</v>
      </c>
      <c r="AE41" s="23" t="s">
        <v>89</v>
      </c>
      <c r="AF41" s="116"/>
      <c r="AG41" s="22">
        <v>9999</v>
      </c>
      <c r="AH41" s="23" t="s">
        <v>89</v>
      </c>
      <c r="AI41" s="116"/>
      <c r="AJ41" s="22">
        <v>9999</v>
      </c>
      <c r="AK41" s="23" t="s">
        <v>89</v>
      </c>
      <c r="AL41" s="116"/>
      <c r="AM41" s="116"/>
      <c r="AN41" s="116"/>
      <c r="AO41" s="116"/>
      <c r="AP41" s="116"/>
      <c r="AQ41" s="116"/>
      <c r="AR41" s="116"/>
      <c r="AS41" s="116"/>
      <c r="AT41" s="116"/>
      <c r="AU41" s="116"/>
    </row>
    <row r="42" spans="1:47" s="20" customFormat="1" ht="19.5" customHeight="1" thickTop="1" thickBot="1" x14ac:dyDescent="0.3">
      <c r="A42" s="209"/>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c r="Z42" s="116"/>
      <c r="AA42" s="22">
        <v>9999</v>
      </c>
      <c r="AB42" s="23" t="s">
        <v>89</v>
      </c>
      <c r="AC42" s="116"/>
      <c r="AD42" s="22">
        <v>9999</v>
      </c>
      <c r="AE42" s="23" t="s">
        <v>89</v>
      </c>
      <c r="AF42" s="116"/>
      <c r="AG42" s="22">
        <v>9999</v>
      </c>
      <c r="AH42" s="23" t="s">
        <v>89</v>
      </c>
      <c r="AI42" s="116"/>
      <c r="AJ42" s="22">
        <v>9999</v>
      </c>
      <c r="AK42" s="23" t="s">
        <v>89</v>
      </c>
      <c r="AL42" s="116"/>
      <c r="AM42" s="116"/>
      <c r="AN42" s="116"/>
      <c r="AO42" s="116"/>
      <c r="AP42" s="116"/>
      <c r="AQ42" s="116"/>
      <c r="AR42" s="116"/>
      <c r="AS42" s="116"/>
      <c r="AT42" s="116"/>
      <c r="AU42" s="116"/>
    </row>
    <row r="43" spans="1:47" s="20" customFormat="1" ht="19.5" customHeight="1" thickTop="1" thickBot="1" x14ac:dyDescent="0.3">
      <c r="A43" s="209"/>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c r="Z43" s="116"/>
      <c r="AA43" s="22">
        <v>9999</v>
      </c>
      <c r="AB43" s="23" t="s">
        <v>89</v>
      </c>
      <c r="AC43" s="116"/>
      <c r="AD43" s="22">
        <v>9999</v>
      </c>
      <c r="AE43" s="23" t="s">
        <v>89</v>
      </c>
      <c r="AF43" s="116"/>
      <c r="AG43" s="22">
        <v>9999</v>
      </c>
      <c r="AH43" s="23" t="s">
        <v>89</v>
      </c>
      <c r="AI43" s="116"/>
      <c r="AJ43" s="22">
        <v>9999</v>
      </c>
      <c r="AK43" s="23" t="s">
        <v>89</v>
      </c>
      <c r="AL43" s="116"/>
      <c r="AM43" s="116"/>
      <c r="AN43" s="116"/>
      <c r="AO43" s="116"/>
      <c r="AP43" s="116"/>
      <c r="AQ43" s="116"/>
      <c r="AR43" s="116"/>
      <c r="AS43" s="116"/>
      <c r="AT43" s="116"/>
      <c r="AU43" s="116"/>
    </row>
    <row r="44" spans="1:47" s="20" customFormat="1" ht="19.5" customHeight="1" thickTop="1" thickBot="1" x14ac:dyDescent="0.3">
      <c r="A44" s="209"/>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c r="Z44" s="116"/>
      <c r="AA44" s="22">
        <v>9999</v>
      </c>
      <c r="AB44" s="23" t="s">
        <v>89</v>
      </c>
      <c r="AC44" s="116"/>
      <c r="AD44" s="22">
        <v>9999</v>
      </c>
      <c r="AE44" s="23" t="s">
        <v>89</v>
      </c>
      <c r="AF44" s="116"/>
      <c r="AG44" s="22">
        <v>9999</v>
      </c>
      <c r="AH44" s="23" t="s">
        <v>89</v>
      </c>
      <c r="AI44" s="116"/>
      <c r="AJ44" s="22">
        <v>9999</v>
      </c>
      <c r="AK44" s="23" t="s">
        <v>89</v>
      </c>
      <c r="AL44" s="116"/>
      <c r="AM44" s="116"/>
      <c r="AN44" s="116"/>
      <c r="AO44" s="116"/>
      <c r="AP44" s="116"/>
      <c r="AQ44" s="116"/>
      <c r="AR44" s="116"/>
      <c r="AS44" s="116"/>
      <c r="AT44" s="116"/>
      <c r="AU44" s="116"/>
    </row>
    <row r="45" spans="1:47" s="20" customFormat="1" ht="19.5" customHeight="1" thickTop="1" thickBot="1" x14ac:dyDescent="0.3">
      <c r="A45" s="209"/>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c r="Z45" s="116"/>
      <c r="AA45" s="22">
        <v>9999</v>
      </c>
      <c r="AB45" s="23" t="s">
        <v>89</v>
      </c>
      <c r="AC45" s="116"/>
      <c r="AD45" s="22">
        <v>9999</v>
      </c>
      <c r="AE45" s="23" t="s">
        <v>89</v>
      </c>
      <c r="AF45" s="116"/>
      <c r="AG45" s="22">
        <v>9999</v>
      </c>
      <c r="AH45" s="23" t="s">
        <v>89</v>
      </c>
      <c r="AI45" s="116"/>
      <c r="AJ45" s="22">
        <v>9999</v>
      </c>
      <c r="AK45" s="23" t="s">
        <v>89</v>
      </c>
      <c r="AL45" s="116"/>
      <c r="AM45" s="116"/>
      <c r="AN45" s="116"/>
      <c r="AO45" s="116"/>
      <c r="AP45" s="116"/>
      <c r="AQ45" s="116"/>
      <c r="AR45" s="116"/>
      <c r="AS45" s="116"/>
      <c r="AT45" s="116"/>
      <c r="AU45" s="116"/>
    </row>
    <row r="46" spans="1:47" s="20" customFormat="1" ht="19.5" customHeight="1" thickTop="1" thickBot="1" x14ac:dyDescent="0.3">
      <c r="A46" s="209"/>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c r="Z46" s="116"/>
      <c r="AA46" s="22">
        <v>9999</v>
      </c>
      <c r="AB46" s="23" t="s">
        <v>89</v>
      </c>
      <c r="AC46" s="116"/>
      <c r="AD46" s="22">
        <v>9999</v>
      </c>
      <c r="AE46" s="23" t="s">
        <v>89</v>
      </c>
      <c r="AF46" s="116"/>
      <c r="AG46" s="22">
        <v>9999</v>
      </c>
      <c r="AH46" s="23" t="s">
        <v>89</v>
      </c>
      <c r="AI46" s="116"/>
      <c r="AJ46" s="22">
        <v>9999</v>
      </c>
      <c r="AK46" s="23" t="s">
        <v>89</v>
      </c>
      <c r="AL46" s="116"/>
      <c r="AM46" s="116"/>
      <c r="AN46" s="116"/>
      <c r="AO46" s="116"/>
      <c r="AP46" s="116"/>
      <c r="AQ46" s="116"/>
      <c r="AR46" s="116"/>
      <c r="AS46" s="116"/>
      <c r="AT46" s="116"/>
      <c r="AU46" s="116"/>
    </row>
    <row r="47" spans="1:47" s="20" customFormat="1" ht="19.5" customHeight="1" thickTop="1" thickBot="1" x14ac:dyDescent="0.3">
      <c r="A47" s="209"/>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c r="Z47" s="116"/>
      <c r="AA47" s="22">
        <v>9999</v>
      </c>
      <c r="AB47" s="23" t="s">
        <v>89</v>
      </c>
      <c r="AC47" s="116"/>
      <c r="AD47" s="22">
        <v>9999</v>
      </c>
      <c r="AE47" s="23" t="s">
        <v>89</v>
      </c>
      <c r="AF47" s="116"/>
      <c r="AG47" s="22">
        <v>9999</v>
      </c>
      <c r="AH47" s="23" t="s">
        <v>89</v>
      </c>
      <c r="AI47" s="116"/>
      <c r="AJ47" s="22">
        <v>9999</v>
      </c>
      <c r="AK47" s="23" t="s">
        <v>89</v>
      </c>
      <c r="AL47" s="116"/>
      <c r="AM47" s="116"/>
      <c r="AN47" s="116"/>
      <c r="AO47" s="116"/>
      <c r="AP47" s="116"/>
      <c r="AQ47" s="116"/>
      <c r="AR47" s="116"/>
      <c r="AS47" s="116"/>
      <c r="AT47" s="116"/>
      <c r="AU47" s="116"/>
    </row>
    <row r="48" spans="1:47" s="20" customFormat="1" ht="19.5" customHeight="1" thickTop="1" thickBot="1" x14ac:dyDescent="0.3">
      <c r="A48" s="209"/>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c r="Z48" s="116"/>
      <c r="AA48" s="22">
        <v>9999</v>
      </c>
      <c r="AB48" s="23" t="s">
        <v>89</v>
      </c>
      <c r="AC48" s="116"/>
      <c r="AD48" s="22">
        <v>9999</v>
      </c>
      <c r="AE48" s="23" t="s">
        <v>89</v>
      </c>
      <c r="AF48" s="116"/>
      <c r="AG48" s="22">
        <v>9999</v>
      </c>
      <c r="AH48" s="23" t="s">
        <v>89</v>
      </c>
      <c r="AI48" s="116"/>
      <c r="AJ48" s="22">
        <v>9999</v>
      </c>
      <c r="AK48" s="23" t="s">
        <v>89</v>
      </c>
      <c r="AL48" s="116"/>
      <c r="AM48" s="116"/>
      <c r="AN48" s="116"/>
      <c r="AO48" s="116"/>
      <c r="AP48" s="116"/>
      <c r="AQ48" s="116"/>
      <c r="AR48" s="116"/>
      <c r="AS48" s="116"/>
      <c r="AT48" s="116"/>
      <c r="AU48" s="116"/>
    </row>
    <row r="49" spans="1:47" s="20" customFormat="1" ht="19.5" customHeight="1" thickTop="1" thickBot="1" x14ac:dyDescent="0.3">
      <c r="A49" s="209"/>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c r="Z49" s="116"/>
      <c r="AA49" s="22">
        <v>9999</v>
      </c>
      <c r="AB49" s="23" t="s">
        <v>89</v>
      </c>
      <c r="AC49" s="116"/>
      <c r="AD49" s="22">
        <v>9999</v>
      </c>
      <c r="AE49" s="23" t="s">
        <v>89</v>
      </c>
      <c r="AF49" s="116"/>
      <c r="AG49" s="22">
        <v>9999</v>
      </c>
      <c r="AH49" s="23" t="s">
        <v>89</v>
      </c>
      <c r="AI49" s="116"/>
      <c r="AJ49" s="22">
        <v>9999</v>
      </c>
      <c r="AK49" s="23" t="s">
        <v>89</v>
      </c>
      <c r="AL49" s="116"/>
      <c r="AM49" s="116"/>
      <c r="AN49" s="116"/>
      <c r="AO49" s="116"/>
      <c r="AP49" s="116"/>
      <c r="AQ49" s="116"/>
      <c r="AR49" s="116"/>
      <c r="AS49" s="116"/>
      <c r="AT49" s="116"/>
      <c r="AU49" s="116"/>
    </row>
    <row r="50" spans="1:47" s="20" customFormat="1" ht="19.5" customHeight="1" thickTop="1" thickBot="1" x14ac:dyDescent="0.3">
      <c r="A50" s="209"/>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c r="Z50" s="116"/>
      <c r="AA50" s="22">
        <v>9999</v>
      </c>
      <c r="AB50" s="23" t="s">
        <v>89</v>
      </c>
      <c r="AC50" s="116"/>
      <c r="AD50" s="22">
        <v>9999</v>
      </c>
      <c r="AE50" s="23" t="s">
        <v>89</v>
      </c>
      <c r="AF50" s="116"/>
      <c r="AG50" s="22">
        <v>9999</v>
      </c>
      <c r="AH50" s="23" t="s">
        <v>89</v>
      </c>
      <c r="AI50" s="116"/>
      <c r="AJ50" s="22">
        <v>9999</v>
      </c>
      <c r="AK50" s="23" t="s">
        <v>89</v>
      </c>
      <c r="AL50" s="116"/>
      <c r="AM50" s="116"/>
      <c r="AN50" s="116"/>
      <c r="AO50" s="116"/>
      <c r="AP50" s="116"/>
      <c r="AQ50" s="116"/>
      <c r="AR50" s="116"/>
      <c r="AS50" s="116"/>
      <c r="AT50" s="116"/>
      <c r="AU50" s="116"/>
    </row>
    <row r="51" spans="1:47" s="20" customFormat="1" ht="19.5" customHeight="1" thickTop="1" thickBot="1" x14ac:dyDescent="0.3">
      <c r="A51" s="209"/>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c r="Z51" s="116"/>
      <c r="AA51" s="22">
        <v>9999</v>
      </c>
      <c r="AB51" s="23" t="s">
        <v>89</v>
      </c>
      <c r="AC51" s="116"/>
      <c r="AD51" s="22">
        <v>9999</v>
      </c>
      <c r="AE51" s="23" t="s">
        <v>89</v>
      </c>
      <c r="AF51" s="116"/>
      <c r="AG51" s="22">
        <v>9999</v>
      </c>
      <c r="AH51" s="23" t="s">
        <v>89</v>
      </c>
      <c r="AI51" s="116"/>
      <c r="AJ51" s="22">
        <v>9999</v>
      </c>
      <c r="AK51" s="23" t="s">
        <v>89</v>
      </c>
      <c r="AL51" s="116"/>
      <c r="AM51" s="116"/>
      <c r="AN51" s="116"/>
      <c r="AO51" s="116"/>
      <c r="AP51" s="116"/>
      <c r="AQ51" s="116"/>
      <c r="AR51" s="116"/>
      <c r="AS51" s="116"/>
      <c r="AT51" s="116"/>
      <c r="AU51" s="116"/>
    </row>
    <row r="52" spans="1:47" s="20" customFormat="1" ht="19.5" customHeight="1" thickTop="1" thickBot="1" x14ac:dyDescent="0.3">
      <c r="A52" s="209"/>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c r="Z52" s="116"/>
      <c r="AA52" s="22">
        <v>9999</v>
      </c>
      <c r="AB52" s="23" t="s">
        <v>89</v>
      </c>
      <c r="AC52" s="116"/>
      <c r="AD52" s="22">
        <v>9999</v>
      </c>
      <c r="AE52" s="23" t="s">
        <v>89</v>
      </c>
      <c r="AF52" s="116"/>
      <c r="AG52" s="22">
        <v>9999</v>
      </c>
      <c r="AH52" s="23" t="s">
        <v>89</v>
      </c>
      <c r="AI52" s="116"/>
      <c r="AJ52" s="22">
        <v>9999</v>
      </c>
      <c r="AK52" s="23" t="s">
        <v>89</v>
      </c>
      <c r="AL52" s="116"/>
      <c r="AM52" s="116"/>
      <c r="AN52" s="116"/>
      <c r="AO52" s="116"/>
      <c r="AP52" s="116"/>
      <c r="AQ52" s="116"/>
      <c r="AR52" s="116"/>
      <c r="AS52" s="116"/>
      <c r="AT52" s="116"/>
      <c r="AU52" s="116"/>
    </row>
    <row r="53" spans="1:47" s="20" customFormat="1" ht="19.5" customHeight="1" thickTop="1" thickBot="1" x14ac:dyDescent="0.3">
      <c r="A53" s="209"/>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c r="Z53" s="116"/>
      <c r="AA53" s="22">
        <v>9999</v>
      </c>
      <c r="AB53" s="23" t="s">
        <v>89</v>
      </c>
      <c r="AC53" s="116"/>
      <c r="AD53" s="22">
        <v>9999</v>
      </c>
      <c r="AE53" s="23" t="s">
        <v>89</v>
      </c>
      <c r="AF53" s="116"/>
      <c r="AG53" s="22">
        <v>9999</v>
      </c>
      <c r="AH53" s="23" t="s">
        <v>89</v>
      </c>
      <c r="AI53" s="116"/>
      <c r="AJ53" s="22">
        <v>9999</v>
      </c>
      <c r="AK53" s="23" t="s">
        <v>89</v>
      </c>
      <c r="AL53" s="116"/>
      <c r="AM53" s="116"/>
      <c r="AN53" s="116"/>
      <c r="AO53" s="116"/>
      <c r="AP53" s="116"/>
      <c r="AQ53" s="116"/>
      <c r="AR53" s="116"/>
      <c r="AS53" s="116"/>
      <c r="AT53" s="116"/>
      <c r="AU53" s="116"/>
    </row>
    <row r="54" spans="1:47" s="20" customFormat="1" ht="19.5" customHeight="1" thickTop="1" thickBot="1" x14ac:dyDescent="0.3">
      <c r="A54" s="209"/>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c r="Z54" s="116"/>
      <c r="AA54" s="22">
        <v>9999</v>
      </c>
      <c r="AB54" s="23" t="s">
        <v>89</v>
      </c>
      <c r="AC54" s="116"/>
      <c r="AD54" s="22">
        <v>9999</v>
      </c>
      <c r="AE54" s="23" t="s">
        <v>89</v>
      </c>
      <c r="AF54" s="116"/>
      <c r="AG54" s="22">
        <v>9999</v>
      </c>
      <c r="AH54" s="23" t="s">
        <v>89</v>
      </c>
      <c r="AI54" s="116"/>
      <c r="AJ54" s="22">
        <v>9999</v>
      </c>
      <c r="AK54" s="23" t="s">
        <v>89</v>
      </c>
      <c r="AL54" s="116"/>
      <c r="AM54" s="116"/>
      <c r="AN54" s="116"/>
      <c r="AO54" s="116"/>
      <c r="AP54" s="116"/>
      <c r="AQ54" s="116"/>
      <c r="AR54" s="116"/>
      <c r="AS54" s="116"/>
      <c r="AT54" s="116"/>
      <c r="AU54" s="116"/>
    </row>
    <row r="55" spans="1:47" s="20" customFormat="1" ht="19.5" customHeight="1" thickTop="1" thickBot="1" x14ac:dyDescent="0.3">
      <c r="A55" s="209"/>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c r="Z55" s="116"/>
      <c r="AA55" s="22">
        <v>9999</v>
      </c>
      <c r="AB55" s="23" t="s">
        <v>89</v>
      </c>
      <c r="AC55" s="116"/>
      <c r="AD55" s="22">
        <v>9999</v>
      </c>
      <c r="AE55" s="23" t="s">
        <v>89</v>
      </c>
      <c r="AF55" s="116"/>
      <c r="AG55" s="22">
        <v>9999</v>
      </c>
      <c r="AH55" s="23" t="s">
        <v>89</v>
      </c>
      <c r="AI55" s="116"/>
      <c r="AJ55" s="22">
        <v>9999</v>
      </c>
      <c r="AK55" s="23" t="s">
        <v>89</v>
      </c>
      <c r="AL55" s="116"/>
      <c r="AM55" s="116"/>
      <c r="AN55" s="116"/>
      <c r="AO55" s="116"/>
      <c r="AP55" s="116"/>
      <c r="AQ55" s="116"/>
      <c r="AR55" s="116"/>
      <c r="AS55" s="116"/>
      <c r="AT55" s="116"/>
      <c r="AU55" s="116"/>
    </row>
    <row r="56" spans="1:47" s="20" customFormat="1" ht="19.5" customHeight="1" thickTop="1" thickBot="1" x14ac:dyDescent="0.3">
      <c r="A56" s="209"/>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c r="Z56" s="116"/>
      <c r="AA56" s="22">
        <v>9999</v>
      </c>
      <c r="AB56" s="23" t="s">
        <v>89</v>
      </c>
      <c r="AC56" s="116"/>
      <c r="AD56" s="22">
        <v>9999</v>
      </c>
      <c r="AE56" s="23" t="s">
        <v>89</v>
      </c>
      <c r="AF56" s="116"/>
      <c r="AG56" s="22">
        <v>9999</v>
      </c>
      <c r="AH56" s="23" t="s">
        <v>89</v>
      </c>
      <c r="AI56" s="116"/>
      <c r="AJ56" s="22">
        <v>9999</v>
      </c>
      <c r="AK56" s="23" t="s">
        <v>89</v>
      </c>
      <c r="AL56" s="116"/>
      <c r="AM56" s="116"/>
      <c r="AN56" s="116"/>
      <c r="AO56" s="116"/>
      <c r="AP56" s="116"/>
      <c r="AQ56" s="116"/>
      <c r="AR56" s="116"/>
      <c r="AS56" s="116"/>
      <c r="AT56" s="116"/>
      <c r="AU56" s="116"/>
    </row>
    <row r="57" spans="1:47" s="20" customFormat="1" ht="19.5" customHeight="1" thickTop="1" thickBot="1" x14ac:dyDescent="0.3">
      <c r="A57" s="209"/>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c r="Z57" s="116"/>
      <c r="AA57" s="22">
        <v>9999</v>
      </c>
      <c r="AB57" s="23" t="s">
        <v>89</v>
      </c>
      <c r="AC57" s="116"/>
      <c r="AD57" s="22">
        <v>9999</v>
      </c>
      <c r="AE57" s="23" t="s">
        <v>89</v>
      </c>
      <c r="AF57" s="116"/>
      <c r="AG57" s="22">
        <v>9999</v>
      </c>
      <c r="AH57" s="23" t="s">
        <v>89</v>
      </c>
      <c r="AI57" s="116"/>
      <c r="AJ57" s="22">
        <v>9999</v>
      </c>
      <c r="AK57" s="23" t="s">
        <v>89</v>
      </c>
      <c r="AL57" s="116"/>
      <c r="AM57" s="116"/>
      <c r="AN57" s="116"/>
      <c r="AO57" s="116"/>
      <c r="AP57" s="116"/>
      <c r="AQ57" s="116"/>
      <c r="AR57" s="116"/>
      <c r="AS57" s="116"/>
      <c r="AT57" s="116"/>
      <c r="AU57" s="116"/>
    </row>
    <row r="58" spans="1:47" s="20" customFormat="1" ht="19.5" customHeight="1" thickTop="1" thickBot="1" x14ac:dyDescent="0.3">
      <c r="A58" s="209"/>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c r="Z58" s="116"/>
      <c r="AA58" s="22">
        <v>9999</v>
      </c>
      <c r="AB58" s="23" t="s">
        <v>89</v>
      </c>
      <c r="AC58" s="116"/>
      <c r="AD58" s="22">
        <v>9999</v>
      </c>
      <c r="AE58" s="23" t="s">
        <v>89</v>
      </c>
      <c r="AF58" s="116"/>
      <c r="AG58" s="22">
        <v>9999</v>
      </c>
      <c r="AH58" s="23" t="s">
        <v>89</v>
      </c>
      <c r="AI58" s="116"/>
      <c r="AJ58" s="22">
        <v>9999</v>
      </c>
      <c r="AK58" s="23" t="s">
        <v>89</v>
      </c>
      <c r="AL58" s="116"/>
      <c r="AM58" s="116"/>
      <c r="AN58" s="116"/>
      <c r="AO58" s="116"/>
      <c r="AP58" s="116"/>
      <c r="AQ58" s="116"/>
      <c r="AR58" s="116"/>
      <c r="AS58" s="116"/>
      <c r="AT58" s="116"/>
      <c r="AU58" s="116"/>
    </row>
    <row r="59" spans="1:47" s="20" customFormat="1" ht="19.5" customHeight="1" thickTop="1" thickBot="1" x14ac:dyDescent="0.3">
      <c r="A59" s="209"/>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c r="Z59" s="116"/>
      <c r="AA59" s="22">
        <v>9999</v>
      </c>
      <c r="AB59" s="23" t="s">
        <v>89</v>
      </c>
      <c r="AC59" s="116"/>
      <c r="AD59" s="22">
        <v>9999</v>
      </c>
      <c r="AE59" s="23" t="s">
        <v>89</v>
      </c>
      <c r="AF59" s="116"/>
      <c r="AG59" s="22">
        <v>9999</v>
      </c>
      <c r="AH59" s="23" t="s">
        <v>89</v>
      </c>
      <c r="AI59" s="116"/>
      <c r="AJ59" s="22">
        <v>9999</v>
      </c>
      <c r="AK59" s="23" t="s">
        <v>89</v>
      </c>
      <c r="AL59" s="116"/>
      <c r="AM59" s="116"/>
      <c r="AN59" s="116"/>
      <c r="AO59" s="116"/>
      <c r="AP59" s="116"/>
      <c r="AQ59" s="116"/>
      <c r="AR59" s="116"/>
      <c r="AS59" s="116"/>
      <c r="AT59" s="116"/>
      <c r="AU59" s="116"/>
    </row>
    <row r="60" spans="1:47" s="20" customFormat="1" ht="19.5" customHeight="1" thickTop="1" thickBot="1" x14ac:dyDescent="0.3">
      <c r="A60" s="209"/>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c r="Z60" s="116"/>
      <c r="AA60" s="22">
        <v>9999</v>
      </c>
      <c r="AB60" s="23" t="s">
        <v>89</v>
      </c>
      <c r="AC60" s="116"/>
      <c r="AD60" s="22">
        <v>9999</v>
      </c>
      <c r="AE60" s="23" t="s">
        <v>89</v>
      </c>
      <c r="AF60" s="116"/>
      <c r="AG60" s="22">
        <v>9999</v>
      </c>
      <c r="AH60" s="23" t="s">
        <v>89</v>
      </c>
      <c r="AI60" s="116"/>
      <c r="AJ60" s="22">
        <v>9999</v>
      </c>
      <c r="AK60" s="23" t="s">
        <v>89</v>
      </c>
      <c r="AL60" s="116"/>
      <c r="AM60" s="116"/>
      <c r="AN60" s="116"/>
      <c r="AO60" s="116"/>
      <c r="AP60" s="116"/>
      <c r="AQ60" s="116"/>
      <c r="AR60" s="116"/>
      <c r="AS60" s="116"/>
      <c r="AT60" s="116"/>
      <c r="AU60" s="116"/>
    </row>
    <row r="61" spans="1:47" s="20" customFormat="1" ht="19.5" customHeight="1" thickTop="1" thickBot="1" x14ac:dyDescent="0.3">
      <c r="A61" s="209"/>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c r="Z61" s="116"/>
      <c r="AA61" s="22">
        <v>9999</v>
      </c>
      <c r="AB61" s="23" t="s">
        <v>89</v>
      </c>
      <c r="AC61" s="116"/>
      <c r="AD61" s="22">
        <v>9999</v>
      </c>
      <c r="AE61" s="23" t="s">
        <v>89</v>
      </c>
      <c r="AF61" s="116"/>
      <c r="AG61" s="22">
        <v>9999</v>
      </c>
      <c r="AH61" s="23" t="s">
        <v>89</v>
      </c>
      <c r="AI61" s="116"/>
      <c r="AJ61" s="22">
        <v>9999</v>
      </c>
      <c r="AK61" s="23" t="s">
        <v>89</v>
      </c>
      <c r="AL61" s="116"/>
      <c r="AM61" s="116"/>
      <c r="AN61" s="116"/>
      <c r="AO61" s="116"/>
      <c r="AP61" s="116"/>
      <c r="AQ61" s="116"/>
      <c r="AR61" s="116"/>
      <c r="AS61" s="116"/>
      <c r="AT61" s="116"/>
      <c r="AU61" s="116"/>
    </row>
    <row r="62" spans="1:47" s="20" customFormat="1" ht="19.5" customHeight="1" thickTop="1" thickBot="1" x14ac:dyDescent="0.3">
      <c r="A62" s="209"/>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c r="Z62" s="116"/>
      <c r="AA62" s="22">
        <v>9999</v>
      </c>
      <c r="AB62" s="23" t="s">
        <v>89</v>
      </c>
      <c r="AC62" s="116"/>
      <c r="AD62" s="22">
        <v>9999</v>
      </c>
      <c r="AE62" s="23" t="s">
        <v>89</v>
      </c>
      <c r="AF62" s="116"/>
      <c r="AG62" s="22">
        <v>9999</v>
      </c>
      <c r="AH62" s="23" t="s">
        <v>89</v>
      </c>
      <c r="AI62" s="116"/>
      <c r="AJ62" s="22">
        <v>9999</v>
      </c>
      <c r="AK62" s="23" t="s">
        <v>89</v>
      </c>
      <c r="AL62" s="116"/>
      <c r="AM62" s="116"/>
      <c r="AN62" s="116"/>
      <c r="AO62" s="116"/>
      <c r="AP62" s="116"/>
      <c r="AQ62" s="116"/>
      <c r="AR62" s="116"/>
      <c r="AS62" s="116"/>
      <c r="AT62" s="116"/>
      <c r="AU62" s="116"/>
    </row>
    <row r="63" spans="1:47" s="20" customFormat="1" ht="19.5" customHeight="1" thickTop="1" thickBot="1" x14ac:dyDescent="0.3">
      <c r="A63" s="209"/>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c r="Z63" s="116"/>
      <c r="AA63" s="22">
        <v>9999</v>
      </c>
      <c r="AB63" s="23" t="s">
        <v>89</v>
      </c>
      <c r="AC63" s="116"/>
      <c r="AD63" s="22">
        <v>9999</v>
      </c>
      <c r="AE63" s="23" t="s">
        <v>89</v>
      </c>
      <c r="AF63" s="116"/>
      <c r="AG63" s="22">
        <v>9999</v>
      </c>
      <c r="AH63" s="23" t="s">
        <v>89</v>
      </c>
      <c r="AI63" s="116"/>
      <c r="AJ63" s="22">
        <v>9999</v>
      </c>
      <c r="AK63" s="23" t="s">
        <v>89</v>
      </c>
      <c r="AL63" s="116"/>
      <c r="AM63" s="116"/>
      <c r="AN63" s="116"/>
      <c r="AO63" s="116"/>
      <c r="AP63" s="116"/>
      <c r="AQ63" s="116"/>
      <c r="AR63" s="116"/>
      <c r="AS63" s="116"/>
      <c r="AT63" s="116"/>
      <c r="AU63" s="116"/>
    </row>
    <row r="64" spans="1:47" s="20" customFormat="1" ht="19.5" customHeight="1" thickTop="1" thickBot="1" x14ac:dyDescent="0.3">
      <c r="A64" s="209"/>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c r="Z64" s="116"/>
      <c r="AA64" s="22">
        <v>9999</v>
      </c>
      <c r="AB64" s="23" t="s">
        <v>89</v>
      </c>
      <c r="AC64" s="116"/>
      <c r="AD64" s="22">
        <v>9999</v>
      </c>
      <c r="AE64" s="23" t="s">
        <v>89</v>
      </c>
      <c r="AF64" s="116"/>
      <c r="AG64" s="22">
        <v>9999</v>
      </c>
      <c r="AH64" s="23" t="s">
        <v>89</v>
      </c>
      <c r="AI64" s="116"/>
      <c r="AJ64" s="22">
        <v>9999</v>
      </c>
      <c r="AK64" s="23" t="s">
        <v>89</v>
      </c>
      <c r="AL64" s="116"/>
      <c r="AM64" s="116"/>
      <c r="AN64" s="116"/>
      <c r="AO64" s="116"/>
      <c r="AP64" s="116"/>
      <c r="AQ64" s="116"/>
      <c r="AR64" s="116"/>
      <c r="AS64" s="116"/>
      <c r="AT64" s="116"/>
      <c r="AU64" s="116"/>
    </row>
    <row r="65" spans="1:47" s="20" customFormat="1" ht="19.5" customHeight="1" thickTop="1" thickBot="1" x14ac:dyDescent="0.3">
      <c r="A65" s="209"/>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c r="Z65" s="116"/>
      <c r="AA65" s="22">
        <v>9999</v>
      </c>
      <c r="AB65" s="23" t="s">
        <v>89</v>
      </c>
      <c r="AC65" s="116"/>
      <c r="AD65" s="22">
        <v>9999</v>
      </c>
      <c r="AE65" s="23" t="s">
        <v>89</v>
      </c>
      <c r="AF65" s="116"/>
      <c r="AG65" s="22">
        <v>9999</v>
      </c>
      <c r="AH65" s="23" t="s">
        <v>89</v>
      </c>
      <c r="AI65" s="116"/>
      <c r="AJ65" s="22">
        <v>9999</v>
      </c>
      <c r="AK65" s="23" t="s">
        <v>89</v>
      </c>
      <c r="AL65" s="116"/>
      <c r="AM65" s="116"/>
      <c r="AN65" s="116"/>
      <c r="AO65" s="116"/>
      <c r="AP65" s="116"/>
      <c r="AQ65" s="116"/>
      <c r="AR65" s="116"/>
      <c r="AS65" s="116"/>
      <c r="AT65" s="116"/>
      <c r="AU65" s="116"/>
    </row>
    <row r="66" spans="1:47" s="20" customFormat="1" ht="19.5" customHeight="1" thickTop="1" thickBot="1" x14ac:dyDescent="0.3">
      <c r="A66" s="209"/>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c r="Z66" s="116"/>
      <c r="AA66" s="22">
        <v>9999</v>
      </c>
      <c r="AB66" s="23" t="s">
        <v>89</v>
      </c>
      <c r="AC66" s="116"/>
      <c r="AD66" s="22">
        <v>9999</v>
      </c>
      <c r="AE66" s="23" t="s">
        <v>89</v>
      </c>
      <c r="AF66" s="116"/>
      <c r="AG66" s="22">
        <v>9999</v>
      </c>
      <c r="AH66" s="23" t="s">
        <v>89</v>
      </c>
      <c r="AI66" s="116"/>
      <c r="AJ66" s="22">
        <v>9999</v>
      </c>
      <c r="AK66" s="23" t="s">
        <v>89</v>
      </c>
      <c r="AL66" s="116"/>
      <c r="AM66" s="116"/>
      <c r="AN66" s="116"/>
      <c r="AO66" s="116"/>
      <c r="AP66" s="116"/>
      <c r="AQ66" s="116"/>
      <c r="AR66" s="116"/>
      <c r="AS66" s="116"/>
      <c r="AT66" s="116"/>
      <c r="AU66" s="116"/>
    </row>
    <row r="67" spans="1:47" s="20" customFormat="1" ht="19.5" customHeight="1" thickTop="1" thickBot="1" x14ac:dyDescent="0.3">
      <c r="A67" s="209"/>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c r="Z67" s="116"/>
      <c r="AA67" s="22">
        <v>9999</v>
      </c>
      <c r="AB67" s="23" t="s">
        <v>89</v>
      </c>
      <c r="AC67" s="116"/>
      <c r="AD67" s="22">
        <v>9999</v>
      </c>
      <c r="AE67" s="23" t="s">
        <v>89</v>
      </c>
      <c r="AF67" s="116"/>
      <c r="AG67" s="22">
        <v>9999</v>
      </c>
      <c r="AH67" s="23" t="s">
        <v>89</v>
      </c>
      <c r="AI67" s="116"/>
      <c r="AJ67" s="22">
        <v>9999</v>
      </c>
      <c r="AK67" s="23" t="s">
        <v>89</v>
      </c>
      <c r="AL67" s="116"/>
      <c r="AM67" s="116"/>
      <c r="AN67" s="116"/>
      <c r="AO67" s="116"/>
      <c r="AP67" s="116"/>
      <c r="AQ67" s="116"/>
      <c r="AR67" s="116"/>
      <c r="AS67" s="116"/>
      <c r="AT67" s="116"/>
      <c r="AU67" s="116"/>
    </row>
    <row r="68" spans="1:47" s="20" customFormat="1" ht="19.5" customHeight="1" thickTop="1" thickBot="1" x14ac:dyDescent="0.3">
      <c r="A68" s="209"/>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c r="Z68" s="116"/>
      <c r="AA68" s="22">
        <v>9999</v>
      </c>
      <c r="AB68" s="23" t="s">
        <v>89</v>
      </c>
      <c r="AC68" s="116"/>
      <c r="AD68" s="22">
        <v>9999</v>
      </c>
      <c r="AE68" s="23" t="s">
        <v>89</v>
      </c>
      <c r="AF68" s="116"/>
      <c r="AG68" s="22">
        <v>9999</v>
      </c>
      <c r="AH68" s="23" t="s">
        <v>89</v>
      </c>
      <c r="AI68" s="116"/>
      <c r="AJ68" s="22">
        <v>9999</v>
      </c>
      <c r="AK68" s="23" t="s">
        <v>89</v>
      </c>
      <c r="AL68" s="116"/>
      <c r="AM68" s="116"/>
      <c r="AN68" s="116"/>
      <c r="AO68" s="116"/>
      <c r="AP68" s="116"/>
      <c r="AQ68" s="116"/>
      <c r="AR68" s="116"/>
      <c r="AS68" s="116"/>
      <c r="AT68" s="116"/>
      <c r="AU68" s="116"/>
    </row>
    <row r="69" spans="1:47" s="20" customFormat="1" ht="19.5" customHeight="1" thickTop="1" thickBot="1" x14ac:dyDescent="0.3">
      <c r="A69" s="209"/>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c r="Z69" s="116"/>
      <c r="AA69" s="22">
        <v>9999</v>
      </c>
      <c r="AB69" s="23" t="s">
        <v>89</v>
      </c>
      <c r="AC69" s="116"/>
      <c r="AD69" s="22">
        <v>9999</v>
      </c>
      <c r="AE69" s="23" t="s">
        <v>89</v>
      </c>
      <c r="AF69" s="116"/>
      <c r="AG69" s="22">
        <v>9999</v>
      </c>
      <c r="AH69" s="23" t="s">
        <v>89</v>
      </c>
      <c r="AI69" s="116"/>
      <c r="AJ69" s="22">
        <v>9999</v>
      </c>
      <c r="AK69" s="23" t="s">
        <v>89</v>
      </c>
      <c r="AL69" s="116"/>
      <c r="AM69" s="116"/>
      <c r="AN69" s="116"/>
      <c r="AO69" s="116"/>
      <c r="AP69" s="116"/>
      <c r="AQ69" s="116"/>
      <c r="AR69" s="116"/>
      <c r="AS69" s="116"/>
      <c r="AT69" s="116"/>
      <c r="AU69" s="116"/>
    </row>
    <row r="70" spans="1:47" s="20" customFormat="1" ht="19.5" customHeight="1" thickTop="1" thickBot="1" x14ac:dyDescent="0.3">
      <c r="A70" s="209"/>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c r="Z70" s="116"/>
      <c r="AA70" s="22">
        <v>9999</v>
      </c>
      <c r="AB70" s="23" t="s">
        <v>89</v>
      </c>
      <c r="AC70" s="116"/>
      <c r="AD70" s="22">
        <v>9999</v>
      </c>
      <c r="AE70" s="23" t="s">
        <v>89</v>
      </c>
      <c r="AF70" s="116"/>
      <c r="AG70" s="22">
        <v>9999</v>
      </c>
      <c r="AH70" s="23" t="s">
        <v>89</v>
      </c>
      <c r="AI70" s="116"/>
      <c r="AJ70" s="22">
        <v>9999</v>
      </c>
      <c r="AK70" s="23" t="s">
        <v>89</v>
      </c>
      <c r="AL70" s="116"/>
      <c r="AM70" s="116"/>
      <c r="AN70" s="116"/>
      <c r="AO70" s="116"/>
      <c r="AP70" s="116"/>
      <c r="AQ70" s="116"/>
      <c r="AR70" s="116"/>
      <c r="AS70" s="116"/>
      <c r="AT70" s="116"/>
      <c r="AU70" s="116"/>
    </row>
    <row r="71" spans="1:47" s="20" customFormat="1" ht="19.5" customHeight="1" thickTop="1" thickBot="1" x14ac:dyDescent="0.3">
      <c r="A71" s="209"/>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c r="Z71" s="116"/>
      <c r="AA71" s="22">
        <v>9999</v>
      </c>
      <c r="AB71" s="23" t="s">
        <v>89</v>
      </c>
      <c r="AC71" s="116"/>
      <c r="AD71" s="22">
        <v>9999</v>
      </c>
      <c r="AE71" s="23" t="s">
        <v>89</v>
      </c>
      <c r="AF71" s="116"/>
      <c r="AG71" s="22">
        <v>9999</v>
      </c>
      <c r="AH71" s="23" t="s">
        <v>89</v>
      </c>
      <c r="AI71" s="116"/>
      <c r="AJ71" s="22">
        <v>9999</v>
      </c>
      <c r="AK71" s="23" t="s">
        <v>89</v>
      </c>
      <c r="AL71" s="116"/>
      <c r="AM71" s="116"/>
      <c r="AN71" s="116"/>
      <c r="AO71" s="116"/>
      <c r="AP71" s="116"/>
      <c r="AQ71" s="116"/>
      <c r="AR71" s="116"/>
      <c r="AS71" s="116"/>
      <c r="AT71" s="116"/>
      <c r="AU71" s="116"/>
    </row>
    <row r="72" spans="1:47" s="20" customFormat="1" ht="19.5" customHeight="1" thickTop="1" thickBot="1" x14ac:dyDescent="0.3">
      <c r="A72" s="209"/>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c r="Z72" s="116"/>
      <c r="AA72" s="22">
        <v>9999</v>
      </c>
      <c r="AB72" s="23" t="s">
        <v>89</v>
      </c>
      <c r="AC72" s="116"/>
      <c r="AD72" s="22">
        <v>9999</v>
      </c>
      <c r="AE72" s="23" t="s">
        <v>89</v>
      </c>
      <c r="AF72" s="116"/>
      <c r="AG72" s="22">
        <v>9999</v>
      </c>
      <c r="AH72" s="23" t="s">
        <v>89</v>
      </c>
      <c r="AI72" s="116"/>
      <c r="AJ72" s="22">
        <v>9999</v>
      </c>
      <c r="AK72" s="23" t="s">
        <v>89</v>
      </c>
      <c r="AL72" s="116"/>
      <c r="AM72" s="116"/>
      <c r="AN72" s="116"/>
      <c r="AO72" s="116"/>
      <c r="AP72" s="116"/>
      <c r="AQ72" s="116"/>
      <c r="AR72" s="116"/>
      <c r="AS72" s="116"/>
      <c r="AT72" s="116"/>
      <c r="AU72" s="116"/>
    </row>
    <row r="73" spans="1:47" s="20" customFormat="1" ht="19.5" customHeight="1" thickTop="1" thickBot="1" x14ac:dyDescent="0.3">
      <c r="A73" s="209"/>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c r="Z73" s="116"/>
      <c r="AA73" s="22">
        <v>9999</v>
      </c>
      <c r="AB73" s="23" t="s">
        <v>89</v>
      </c>
      <c r="AC73" s="116"/>
      <c r="AD73" s="22">
        <v>9999</v>
      </c>
      <c r="AE73" s="23" t="s">
        <v>89</v>
      </c>
      <c r="AF73" s="116"/>
      <c r="AG73" s="22">
        <v>9999</v>
      </c>
      <c r="AH73" s="23" t="s">
        <v>89</v>
      </c>
      <c r="AI73" s="116"/>
      <c r="AJ73" s="22">
        <v>9999</v>
      </c>
      <c r="AK73" s="23" t="s">
        <v>89</v>
      </c>
      <c r="AL73" s="116"/>
      <c r="AM73" s="116"/>
      <c r="AN73" s="116"/>
      <c r="AO73" s="116"/>
      <c r="AP73" s="116"/>
      <c r="AQ73" s="116"/>
      <c r="AR73" s="116"/>
      <c r="AS73" s="116"/>
      <c r="AT73" s="116"/>
      <c r="AU73" s="116"/>
    </row>
    <row r="74" spans="1:47" s="20" customFormat="1" ht="19.5" customHeight="1" thickTop="1" thickBot="1" x14ac:dyDescent="0.3">
      <c r="A74" s="209"/>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c r="Z74" s="116"/>
      <c r="AA74" s="22">
        <v>9999</v>
      </c>
      <c r="AB74" s="23" t="s">
        <v>89</v>
      </c>
      <c r="AC74" s="116"/>
      <c r="AD74" s="22">
        <v>9999</v>
      </c>
      <c r="AE74" s="23" t="s">
        <v>89</v>
      </c>
      <c r="AF74" s="116"/>
      <c r="AG74" s="22">
        <v>9999</v>
      </c>
      <c r="AH74" s="23" t="s">
        <v>89</v>
      </c>
      <c r="AI74" s="116"/>
      <c r="AJ74" s="22">
        <v>9999</v>
      </c>
      <c r="AK74" s="23" t="s">
        <v>89</v>
      </c>
      <c r="AL74" s="116"/>
      <c r="AM74" s="116"/>
      <c r="AN74" s="116"/>
      <c r="AO74" s="116"/>
      <c r="AP74" s="116"/>
      <c r="AQ74" s="116"/>
      <c r="AR74" s="116"/>
      <c r="AS74" s="116"/>
      <c r="AT74" s="116"/>
      <c r="AU74" s="116"/>
    </row>
    <row r="75" spans="1:47" s="20" customFormat="1" ht="19.5" customHeight="1" thickTop="1" thickBot="1" x14ac:dyDescent="0.3">
      <c r="A75" s="209"/>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c r="Z75" s="116"/>
      <c r="AA75" s="22">
        <v>9999</v>
      </c>
      <c r="AB75" s="23" t="s">
        <v>89</v>
      </c>
      <c r="AC75" s="116"/>
      <c r="AD75" s="22">
        <v>9999</v>
      </c>
      <c r="AE75" s="23" t="s">
        <v>89</v>
      </c>
      <c r="AF75" s="116"/>
      <c r="AG75" s="22">
        <v>9999</v>
      </c>
      <c r="AH75" s="23" t="s">
        <v>89</v>
      </c>
      <c r="AI75" s="116"/>
      <c r="AJ75" s="22">
        <v>9999</v>
      </c>
      <c r="AK75" s="23" t="s">
        <v>89</v>
      </c>
      <c r="AL75" s="116"/>
      <c r="AM75" s="116"/>
      <c r="AN75" s="116"/>
      <c r="AO75" s="116"/>
      <c r="AP75" s="116"/>
      <c r="AQ75" s="116"/>
      <c r="AR75" s="116"/>
      <c r="AS75" s="116"/>
      <c r="AT75" s="116"/>
      <c r="AU75" s="116"/>
    </row>
    <row r="76" spans="1:47" s="20" customFormat="1" ht="19.5" customHeight="1" thickTop="1" thickBot="1" x14ac:dyDescent="0.3">
      <c r="A76" s="209"/>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c r="Z76" s="116"/>
      <c r="AA76" s="22">
        <v>9999</v>
      </c>
      <c r="AB76" s="23" t="s">
        <v>89</v>
      </c>
      <c r="AC76" s="116"/>
      <c r="AD76" s="22">
        <v>9999</v>
      </c>
      <c r="AE76" s="23" t="s">
        <v>89</v>
      </c>
      <c r="AF76" s="116"/>
      <c r="AG76" s="22">
        <v>9999</v>
      </c>
      <c r="AH76" s="23" t="s">
        <v>89</v>
      </c>
      <c r="AI76" s="116"/>
      <c r="AJ76" s="22">
        <v>9999</v>
      </c>
      <c r="AK76" s="23" t="s">
        <v>89</v>
      </c>
      <c r="AL76" s="116"/>
      <c r="AM76" s="116"/>
      <c r="AN76" s="116"/>
      <c r="AO76" s="116"/>
      <c r="AP76" s="116"/>
      <c r="AQ76" s="116"/>
      <c r="AR76" s="116"/>
      <c r="AS76" s="116"/>
      <c r="AT76" s="116"/>
      <c r="AU76" s="116"/>
    </row>
    <row r="77" spans="1:47" s="20" customFormat="1" ht="19.5" customHeight="1" thickTop="1" thickBot="1" x14ac:dyDescent="0.3">
      <c r="A77" s="209"/>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c r="Z77" s="116"/>
      <c r="AA77" s="22">
        <v>9999</v>
      </c>
      <c r="AB77" s="23" t="s">
        <v>89</v>
      </c>
      <c r="AC77" s="116"/>
      <c r="AD77" s="22">
        <v>9999</v>
      </c>
      <c r="AE77" s="23" t="s">
        <v>89</v>
      </c>
      <c r="AF77" s="116"/>
      <c r="AG77" s="22">
        <v>9999</v>
      </c>
      <c r="AH77" s="23" t="s">
        <v>89</v>
      </c>
      <c r="AI77" s="116"/>
      <c r="AJ77" s="22">
        <v>9999</v>
      </c>
      <c r="AK77" s="23" t="s">
        <v>89</v>
      </c>
      <c r="AL77" s="116"/>
      <c r="AM77" s="116"/>
      <c r="AN77" s="116"/>
      <c r="AO77" s="116"/>
      <c r="AP77" s="116"/>
      <c r="AQ77" s="116"/>
      <c r="AR77" s="116"/>
      <c r="AS77" s="116"/>
      <c r="AT77" s="116"/>
      <c r="AU77" s="116"/>
    </row>
    <row r="78" spans="1:47" s="20" customFormat="1" ht="19.5" customHeight="1" thickTop="1" thickBot="1" x14ac:dyDescent="0.3">
      <c r="A78" s="209"/>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c r="Z78" s="116"/>
      <c r="AA78" s="22">
        <v>9999</v>
      </c>
      <c r="AB78" s="23" t="s">
        <v>89</v>
      </c>
      <c r="AC78" s="116"/>
      <c r="AD78" s="22">
        <v>9999</v>
      </c>
      <c r="AE78" s="23" t="s">
        <v>89</v>
      </c>
      <c r="AF78" s="116"/>
      <c r="AG78" s="22">
        <v>9999</v>
      </c>
      <c r="AH78" s="23" t="s">
        <v>89</v>
      </c>
      <c r="AI78" s="116"/>
      <c r="AJ78" s="22">
        <v>9999</v>
      </c>
      <c r="AK78" s="23" t="s">
        <v>89</v>
      </c>
      <c r="AL78" s="116"/>
      <c r="AM78" s="116"/>
      <c r="AN78" s="116"/>
      <c r="AO78" s="116"/>
      <c r="AP78" s="116"/>
      <c r="AQ78" s="116"/>
      <c r="AR78" s="116"/>
      <c r="AS78" s="116"/>
      <c r="AT78" s="116"/>
      <c r="AU78" s="116"/>
    </row>
    <row r="79" spans="1:47" s="20" customFormat="1" ht="19.5" customHeight="1" thickTop="1" thickBot="1" x14ac:dyDescent="0.3">
      <c r="A79" s="209"/>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c r="Z79" s="116"/>
      <c r="AA79" s="22">
        <v>9999</v>
      </c>
      <c r="AB79" s="23" t="s">
        <v>89</v>
      </c>
      <c r="AC79" s="116"/>
      <c r="AD79" s="22">
        <v>9999</v>
      </c>
      <c r="AE79" s="23" t="s">
        <v>89</v>
      </c>
      <c r="AF79" s="116"/>
      <c r="AG79" s="22">
        <v>9999</v>
      </c>
      <c r="AH79" s="23" t="s">
        <v>89</v>
      </c>
      <c r="AI79" s="116"/>
      <c r="AJ79" s="22">
        <v>9999</v>
      </c>
      <c r="AK79" s="23" t="s">
        <v>89</v>
      </c>
      <c r="AL79" s="116"/>
      <c r="AM79" s="116"/>
      <c r="AN79" s="116"/>
      <c r="AO79" s="116"/>
      <c r="AP79" s="116"/>
      <c r="AQ79" s="116"/>
      <c r="AR79" s="116"/>
      <c r="AS79" s="116"/>
      <c r="AT79" s="116"/>
      <c r="AU79" s="116"/>
    </row>
    <row r="80" spans="1:47" s="20" customFormat="1" ht="19.5" customHeight="1" thickTop="1" thickBot="1" x14ac:dyDescent="0.3">
      <c r="A80" s="209"/>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c r="Z80" s="116"/>
      <c r="AA80" s="22">
        <v>9999</v>
      </c>
      <c r="AB80" s="23" t="s">
        <v>89</v>
      </c>
      <c r="AC80" s="116"/>
      <c r="AD80" s="22">
        <v>9999</v>
      </c>
      <c r="AE80" s="23" t="s">
        <v>89</v>
      </c>
      <c r="AF80" s="116"/>
      <c r="AG80" s="22">
        <v>9999</v>
      </c>
      <c r="AH80" s="23" t="s">
        <v>89</v>
      </c>
      <c r="AI80" s="116"/>
      <c r="AJ80" s="22">
        <v>9999</v>
      </c>
      <c r="AK80" s="23" t="s">
        <v>89</v>
      </c>
      <c r="AL80" s="116"/>
      <c r="AM80" s="116"/>
      <c r="AN80" s="116"/>
      <c r="AO80" s="116"/>
      <c r="AP80" s="116"/>
      <c r="AQ80" s="116"/>
      <c r="AR80" s="116"/>
      <c r="AS80" s="116"/>
      <c r="AT80" s="116"/>
      <c r="AU80" s="116"/>
    </row>
    <row r="81" spans="1:47" s="20" customFormat="1" ht="19.5" customHeight="1" thickTop="1" thickBot="1" x14ac:dyDescent="0.3">
      <c r="A81" s="209"/>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c r="Z81" s="116"/>
      <c r="AA81" s="22">
        <v>9999</v>
      </c>
      <c r="AB81" s="23" t="s">
        <v>89</v>
      </c>
      <c r="AC81" s="116"/>
      <c r="AD81" s="22">
        <v>9999</v>
      </c>
      <c r="AE81" s="23" t="s">
        <v>89</v>
      </c>
      <c r="AF81" s="116"/>
      <c r="AG81" s="22">
        <v>9999</v>
      </c>
      <c r="AH81" s="23" t="s">
        <v>89</v>
      </c>
      <c r="AI81" s="116"/>
      <c r="AJ81" s="22">
        <v>9999</v>
      </c>
      <c r="AK81" s="23" t="s">
        <v>89</v>
      </c>
      <c r="AL81" s="116"/>
      <c r="AM81" s="116"/>
      <c r="AN81" s="116"/>
      <c r="AO81" s="116"/>
      <c r="AP81" s="116"/>
      <c r="AQ81" s="116"/>
      <c r="AR81" s="116"/>
      <c r="AS81" s="116"/>
      <c r="AT81" s="116"/>
      <c r="AU81" s="116"/>
    </row>
    <row r="82" spans="1:47" s="20" customFormat="1" ht="19.5" customHeight="1" thickTop="1" thickBot="1" x14ac:dyDescent="0.3">
      <c r="A82" s="209"/>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c r="Z82" s="116"/>
      <c r="AA82" s="22">
        <v>9999</v>
      </c>
      <c r="AB82" s="23" t="s">
        <v>89</v>
      </c>
      <c r="AC82" s="116"/>
      <c r="AD82" s="22">
        <v>9999</v>
      </c>
      <c r="AE82" s="23" t="s">
        <v>89</v>
      </c>
      <c r="AF82" s="116"/>
      <c r="AG82" s="22">
        <v>9999</v>
      </c>
      <c r="AH82" s="23" t="s">
        <v>89</v>
      </c>
      <c r="AI82" s="116"/>
      <c r="AJ82" s="22">
        <v>9999</v>
      </c>
      <c r="AK82" s="23" t="s">
        <v>89</v>
      </c>
      <c r="AL82" s="116"/>
      <c r="AM82" s="116"/>
      <c r="AN82" s="116"/>
      <c r="AO82" s="116"/>
      <c r="AP82" s="116"/>
      <c r="AQ82" s="116"/>
      <c r="AR82" s="116"/>
      <c r="AS82" s="116"/>
      <c r="AT82" s="116"/>
      <c r="AU82" s="116"/>
    </row>
    <row r="83" spans="1:47" s="20" customFormat="1" ht="19.5" customHeight="1" thickTop="1" thickBot="1" x14ac:dyDescent="0.3">
      <c r="A83" s="209"/>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c r="Z83" s="116"/>
      <c r="AA83" s="22">
        <v>9999</v>
      </c>
      <c r="AB83" s="23" t="s">
        <v>89</v>
      </c>
      <c r="AC83" s="116"/>
      <c r="AD83" s="22">
        <v>9999</v>
      </c>
      <c r="AE83" s="23" t="s">
        <v>89</v>
      </c>
      <c r="AF83" s="116"/>
      <c r="AG83" s="22">
        <v>9999</v>
      </c>
      <c r="AH83" s="23" t="s">
        <v>89</v>
      </c>
      <c r="AI83" s="116"/>
      <c r="AJ83" s="22">
        <v>9999</v>
      </c>
      <c r="AK83" s="23" t="s">
        <v>89</v>
      </c>
      <c r="AL83" s="116"/>
      <c r="AM83" s="116"/>
      <c r="AN83" s="116"/>
      <c r="AO83" s="116"/>
      <c r="AP83" s="116"/>
      <c r="AQ83" s="116"/>
      <c r="AR83" s="116"/>
      <c r="AS83" s="116"/>
      <c r="AT83" s="116"/>
      <c r="AU83" s="116"/>
    </row>
    <row r="84" spans="1:47" s="20" customFormat="1" ht="19.5" customHeight="1" thickTop="1" thickBot="1" x14ac:dyDescent="0.3">
      <c r="A84" s="209"/>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c r="Z84" s="116"/>
      <c r="AA84" s="22">
        <v>9999</v>
      </c>
      <c r="AB84" s="23" t="s">
        <v>89</v>
      </c>
      <c r="AC84" s="116"/>
      <c r="AD84" s="22">
        <v>9999</v>
      </c>
      <c r="AE84" s="23" t="s">
        <v>89</v>
      </c>
      <c r="AF84" s="116"/>
      <c r="AG84" s="22">
        <v>9999</v>
      </c>
      <c r="AH84" s="23" t="s">
        <v>89</v>
      </c>
      <c r="AI84" s="116"/>
      <c r="AJ84" s="22">
        <v>9999</v>
      </c>
      <c r="AK84" s="23" t="s">
        <v>89</v>
      </c>
      <c r="AL84" s="116"/>
      <c r="AM84" s="116"/>
      <c r="AN84" s="116"/>
      <c r="AO84" s="116"/>
      <c r="AP84" s="116"/>
      <c r="AQ84" s="116"/>
      <c r="AR84" s="116"/>
      <c r="AS84" s="116"/>
      <c r="AT84" s="116"/>
      <c r="AU84" s="116"/>
    </row>
    <row r="85" spans="1:47" s="20" customFormat="1" ht="19.5" customHeight="1" thickTop="1" thickBot="1" x14ac:dyDescent="0.3">
      <c r="A85" s="209"/>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c r="Z85" s="116"/>
      <c r="AA85" s="22">
        <v>9999</v>
      </c>
      <c r="AB85" s="23" t="s">
        <v>89</v>
      </c>
      <c r="AC85" s="116"/>
      <c r="AD85" s="22">
        <v>9999</v>
      </c>
      <c r="AE85" s="23" t="s">
        <v>89</v>
      </c>
      <c r="AF85" s="116"/>
      <c r="AG85" s="22">
        <v>9999</v>
      </c>
      <c r="AH85" s="23" t="s">
        <v>89</v>
      </c>
      <c r="AI85" s="116"/>
      <c r="AJ85" s="22">
        <v>9999</v>
      </c>
      <c r="AK85" s="23" t="s">
        <v>89</v>
      </c>
      <c r="AL85" s="116"/>
      <c r="AM85" s="116"/>
      <c r="AN85" s="116"/>
      <c r="AO85" s="116"/>
      <c r="AP85" s="116"/>
      <c r="AQ85" s="116"/>
      <c r="AR85" s="116"/>
      <c r="AS85" s="116"/>
      <c r="AT85" s="116"/>
      <c r="AU85" s="116"/>
    </row>
    <row r="86" spans="1:47" s="20" customFormat="1" ht="19.5" customHeight="1" thickTop="1" thickBot="1" x14ac:dyDescent="0.3">
      <c r="A86" s="209"/>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c r="Z86" s="116"/>
      <c r="AA86" s="22">
        <v>9999</v>
      </c>
      <c r="AB86" s="23" t="s">
        <v>89</v>
      </c>
      <c r="AC86" s="116"/>
      <c r="AD86" s="22">
        <v>9999</v>
      </c>
      <c r="AE86" s="23" t="s">
        <v>89</v>
      </c>
      <c r="AF86" s="116"/>
      <c r="AG86" s="22">
        <v>9999</v>
      </c>
      <c r="AH86" s="23" t="s">
        <v>89</v>
      </c>
      <c r="AI86" s="116"/>
      <c r="AJ86" s="22">
        <v>9999</v>
      </c>
      <c r="AK86" s="23" t="s">
        <v>89</v>
      </c>
      <c r="AL86" s="116"/>
      <c r="AM86" s="116"/>
      <c r="AN86" s="116"/>
      <c r="AO86" s="116"/>
      <c r="AP86" s="116"/>
      <c r="AQ86" s="116"/>
      <c r="AR86" s="116"/>
      <c r="AS86" s="116"/>
      <c r="AT86" s="116"/>
      <c r="AU86" s="116"/>
    </row>
    <row r="87" spans="1:47" s="20" customFormat="1" ht="19.5" customHeight="1" thickTop="1" thickBot="1" x14ac:dyDescent="0.3">
      <c r="A87" s="209"/>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c r="Z87" s="116"/>
      <c r="AA87" s="22">
        <v>9999</v>
      </c>
      <c r="AB87" s="23" t="s">
        <v>89</v>
      </c>
      <c r="AC87" s="116"/>
      <c r="AD87" s="22">
        <v>9999</v>
      </c>
      <c r="AE87" s="23" t="s">
        <v>89</v>
      </c>
      <c r="AF87" s="116"/>
      <c r="AG87" s="22">
        <v>9999</v>
      </c>
      <c r="AH87" s="23" t="s">
        <v>89</v>
      </c>
      <c r="AI87" s="116"/>
      <c r="AJ87" s="22">
        <v>9999</v>
      </c>
      <c r="AK87" s="23" t="s">
        <v>89</v>
      </c>
      <c r="AL87" s="116"/>
      <c r="AM87" s="116"/>
      <c r="AN87" s="116"/>
      <c r="AO87" s="116"/>
      <c r="AP87" s="116"/>
      <c r="AQ87" s="116"/>
      <c r="AR87" s="116"/>
      <c r="AS87" s="116"/>
      <c r="AT87" s="116"/>
      <c r="AU87" s="116"/>
    </row>
    <row r="88" spans="1:47" s="20" customFormat="1" ht="19.5" customHeight="1" thickTop="1" thickBot="1" x14ac:dyDescent="0.3">
      <c r="A88" s="209"/>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c r="Z88" s="116"/>
      <c r="AA88" s="22">
        <v>9999</v>
      </c>
      <c r="AB88" s="23" t="s">
        <v>89</v>
      </c>
      <c r="AC88" s="116"/>
      <c r="AD88" s="22">
        <v>9999</v>
      </c>
      <c r="AE88" s="23" t="s">
        <v>89</v>
      </c>
      <c r="AF88" s="116"/>
      <c r="AG88" s="22">
        <v>9999</v>
      </c>
      <c r="AH88" s="23" t="s">
        <v>89</v>
      </c>
      <c r="AI88" s="116"/>
      <c r="AJ88" s="22">
        <v>9999</v>
      </c>
      <c r="AK88" s="23" t="s">
        <v>89</v>
      </c>
      <c r="AL88" s="116"/>
      <c r="AM88" s="116"/>
      <c r="AN88" s="116"/>
      <c r="AO88" s="116"/>
      <c r="AP88" s="116"/>
      <c r="AQ88" s="116"/>
      <c r="AR88" s="116"/>
      <c r="AS88" s="116"/>
      <c r="AT88" s="116"/>
      <c r="AU88" s="116"/>
    </row>
    <row r="89" spans="1:47" s="20" customFormat="1" ht="19.5" customHeight="1" thickTop="1" thickBot="1" x14ac:dyDescent="0.3">
      <c r="A89" s="209"/>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c r="Z89" s="116"/>
      <c r="AA89" s="22">
        <v>9999</v>
      </c>
      <c r="AB89" s="23" t="s">
        <v>89</v>
      </c>
      <c r="AC89" s="116"/>
      <c r="AD89" s="22">
        <v>9999</v>
      </c>
      <c r="AE89" s="23" t="s">
        <v>89</v>
      </c>
      <c r="AF89" s="116"/>
      <c r="AG89" s="22">
        <v>9999</v>
      </c>
      <c r="AH89" s="23" t="s">
        <v>89</v>
      </c>
      <c r="AI89" s="116"/>
      <c r="AJ89" s="22">
        <v>9999</v>
      </c>
      <c r="AK89" s="23" t="s">
        <v>89</v>
      </c>
      <c r="AL89" s="116"/>
      <c r="AM89" s="116"/>
      <c r="AN89" s="116"/>
      <c r="AO89" s="116"/>
      <c r="AP89" s="116"/>
      <c r="AQ89" s="116"/>
      <c r="AR89" s="116"/>
      <c r="AS89" s="116"/>
      <c r="AT89" s="116"/>
      <c r="AU89" s="116"/>
    </row>
    <row r="90" spans="1:47" s="20" customFormat="1" ht="19.5" customHeight="1" thickTop="1" thickBot="1" x14ac:dyDescent="0.3">
      <c r="A90" s="209"/>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c r="Z90" s="116"/>
      <c r="AA90" s="22">
        <v>9999</v>
      </c>
      <c r="AB90" s="23" t="s">
        <v>89</v>
      </c>
      <c r="AC90" s="116"/>
      <c r="AD90" s="22">
        <v>9999</v>
      </c>
      <c r="AE90" s="23" t="s">
        <v>89</v>
      </c>
      <c r="AF90" s="116"/>
      <c r="AG90" s="22">
        <v>9999</v>
      </c>
      <c r="AH90" s="23" t="s">
        <v>89</v>
      </c>
      <c r="AI90" s="116"/>
      <c r="AJ90" s="22">
        <v>9999</v>
      </c>
      <c r="AK90" s="23" t="s">
        <v>89</v>
      </c>
      <c r="AL90" s="116"/>
      <c r="AM90" s="116"/>
      <c r="AN90" s="116"/>
      <c r="AO90" s="116"/>
      <c r="AP90" s="116"/>
      <c r="AQ90" s="116"/>
      <c r="AR90" s="116"/>
      <c r="AS90" s="116"/>
      <c r="AT90" s="116"/>
      <c r="AU90" s="116"/>
    </row>
    <row r="91" spans="1:47" s="20" customFormat="1" ht="19.5" customHeight="1" thickTop="1" thickBot="1" x14ac:dyDescent="0.3">
      <c r="A91" s="209"/>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c r="Z91" s="116"/>
      <c r="AA91" s="22">
        <v>9999</v>
      </c>
      <c r="AB91" s="23" t="s">
        <v>89</v>
      </c>
      <c r="AC91" s="116"/>
      <c r="AD91" s="22">
        <v>9999</v>
      </c>
      <c r="AE91" s="23" t="s">
        <v>89</v>
      </c>
      <c r="AF91" s="116"/>
      <c r="AG91" s="22">
        <v>9999</v>
      </c>
      <c r="AH91" s="23" t="s">
        <v>89</v>
      </c>
      <c r="AI91" s="116"/>
      <c r="AJ91" s="22">
        <v>9999</v>
      </c>
      <c r="AK91" s="23" t="s">
        <v>89</v>
      </c>
      <c r="AL91" s="116"/>
      <c r="AM91" s="116"/>
      <c r="AN91" s="116"/>
      <c r="AO91" s="116"/>
      <c r="AP91" s="116"/>
      <c r="AQ91" s="116"/>
      <c r="AR91" s="116"/>
      <c r="AS91" s="116"/>
      <c r="AT91" s="116"/>
      <c r="AU91" s="116"/>
    </row>
    <row r="92" spans="1:47" s="20" customFormat="1" ht="19.5" customHeight="1" thickTop="1" thickBot="1" x14ac:dyDescent="0.3">
      <c r="A92" s="209"/>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c r="Z92" s="116"/>
      <c r="AA92" s="22">
        <v>9999</v>
      </c>
      <c r="AB92" s="23" t="s">
        <v>89</v>
      </c>
      <c r="AC92" s="116"/>
      <c r="AD92" s="22">
        <v>9999</v>
      </c>
      <c r="AE92" s="23" t="s">
        <v>89</v>
      </c>
      <c r="AF92" s="116"/>
      <c r="AG92" s="22">
        <v>9999</v>
      </c>
      <c r="AH92" s="23" t="s">
        <v>89</v>
      </c>
      <c r="AI92" s="116"/>
      <c r="AJ92" s="22">
        <v>9999</v>
      </c>
      <c r="AK92" s="23" t="s">
        <v>89</v>
      </c>
      <c r="AL92" s="116"/>
      <c r="AM92" s="116"/>
      <c r="AN92" s="116"/>
      <c r="AO92" s="116"/>
      <c r="AP92" s="116"/>
      <c r="AQ92" s="116"/>
      <c r="AR92" s="116"/>
      <c r="AS92" s="116"/>
      <c r="AT92" s="116"/>
      <c r="AU92" s="116"/>
    </row>
    <row r="93" spans="1:47" s="20" customFormat="1" ht="19.5" customHeight="1" thickTop="1" thickBot="1" x14ac:dyDescent="0.3">
      <c r="A93" s="209"/>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c r="Z93" s="116"/>
      <c r="AA93" s="22">
        <v>9999</v>
      </c>
      <c r="AB93" s="23" t="s">
        <v>89</v>
      </c>
      <c r="AC93" s="116"/>
      <c r="AD93" s="22">
        <v>9999</v>
      </c>
      <c r="AE93" s="23" t="s">
        <v>89</v>
      </c>
      <c r="AF93" s="116"/>
      <c r="AG93" s="22">
        <v>9999</v>
      </c>
      <c r="AH93" s="23" t="s">
        <v>89</v>
      </c>
      <c r="AI93" s="116"/>
      <c r="AJ93" s="22">
        <v>9999</v>
      </c>
      <c r="AK93" s="23" t="s">
        <v>89</v>
      </c>
      <c r="AL93" s="116"/>
      <c r="AM93" s="116"/>
      <c r="AN93" s="116"/>
      <c r="AO93" s="116"/>
      <c r="AP93" s="116"/>
      <c r="AQ93" s="116"/>
      <c r="AR93" s="116"/>
      <c r="AS93" s="116"/>
      <c r="AT93" s="116"/>
      <c r="AU93" s="116"/>
    </row>
    <row r="94" spans="1:47" s="20" customFormat="1" ht="19.5" customHeight="1" thickTop="1" thickBot="1" x14ac:dyDescent="0.3">
      <c r="A94" s="209"/>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c r="Z94" s="116"/>
      <c r="AA94" s="22">
        <v>9999</v>
      </c>
      <c r="AB94" s="23" t="s">
        <v>89</v>
      </c>
      <c r="AC94" s="116"/>
      <c r="AD94" s="22">
        <v>9999</v>
      </c>
      <c r="AE94" s="23" t="s">
        <v>89</v>
      </c>
      <c r="AF94" s="116"/>
      <c r="AG94" s="22">
        <v>9999</v>
      </c>
      <c r="AH94" s="23" t="s">
        <v>89</v>
      </c>
      <c r="AI94" s="116"/>
      <c r="AJ94" s="22">
        <v>9999</v>
      </c>
      <c r="AK94" s="23" t="s">
        <v>89</v>
      </c>
      <c r="AL94" s="116"/>
      <c r="AM94" s="116"/>
      <c r="AN94" s="116"/>
      <c r="AO94" s="116"/>
      <c r="AP94" s="116"/>
      <c r="AQ94" s="116"/>
      <c r="AR94" s="116"/>
      <c r="AS94" s="116"/>
      <c r="AT94" s="116"/>
      <c r="AU94" s="116"/>
    </row>
    <row r="95" spans="1:47" s="20" customFormat="1" ht="19.5" customHeight="1" thickTop="1" thickBot="1" x14ac:dyDescent="0.3">
      <c r="A95" s="209"/>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c r="Z95" s="116"/>
      <c r="AA95" s="22">
        <v>9999</v>
      </c>
      <c r="AB95" s="23" t="s">
        <v>89</v>
      </c>
      <c r="AC95" s="116"/>
      <c r="AD95" s="22">
        <v>9999</v>
      </c>
      <c r="AE95" s="23" t="s">
        <v>89</v>
      </c>
      <c r="AF95" s="116"/>
      <c r="AG95" s="22">
        <v>9999</v>
      </c>
      <c r="AH95" s="23" t="s">
        <v>89</v>
      </c>
      <c r="AI95" s="116"/>
      <c r="AJ95" s="22">
        <v>9999</v>
      </c>
      <c r="AK95" s="23" t="s">
        <v>89</v>
      </c>
      <c r="AL95" s="116"/>
      <c r="AM95" s="116"/>
      <c r="AN95" s="116"/>
      <c r="AO95" s="116"/>
      <c r="AP95" s="116"/>
      <c r="AQ95" s="116"/>
      <c r="AR95" s="116"/>
      <c r="AS95" s="116"/>
      <c r="AT95" s="116"/>
      <c r="AU95" s="116"/>
    </row>
    <row r="96" spans="1:47" s="20" customFormat="1" ht="19.5" customHeight="1" thickTop="1" thickBot="1" x14ac:dyDescent="0.3">
      <c r="A96" s="209"/>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c r="Z96" s="116"/>
      <c r="AA96" s="22">
        <v>9999</v>
      </c>
      <c r="AB96" s="23" t="s">
        <v>89</v>
      </c>
      <c r="AC96" s="116"/>
      <c r="AD96" s="22">
        <v>9999</v>
      </c>
      <c r="AE96" s="23" t="s">
        <v>89</v>
      </c>
      <c r="AF96" s="116"/>
      <c r="AG96" s="22">
        <v>9999</v>
      </c>
      <c r="AH96" s="23" t="s">
        <v>89</v>
      </c>
      <c r="AI96" s="116"/>
      <c r="AJ96" s="22">
        <v>9999</v>
      </c>
      <c r="AK96" s="23" t="s">
        <v>89</v>
      </c>
      <c r="AL96" s="116"/>
      <c r="AM96" s="116"/>
      <c r="AN96" s="116"/>
      <c r="AO96" s="116"/>
      <c r="AP96" s="116"/>
      <c r="AQ96" s="116"/>
      <c r="AR96" s="116"/>
      <c r="AS96" s="116"/>
      <c r="AT96" s="116"/>
      <c r="AU96" s="116"/>
    </row>
    <row r="97" spans="1:47" s="20" customFormat="1" ht="19.5" customHeight="1" thickTop="1" thickBot="1" x14ac:dyDescent="0.3">
      <c r="A97" s="209"/>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c r="Z97" s="116"/>
      <c r="AA97" s="22">
        <v>9999</v>
      </c>
      <c r="AB97" s="23" t="s">
        <v>89</v>
      </c>
      <c r="AC97" s="116"/>
      <c r="AD97" s="22">
        <v>9999</v>
      </c>
      <c r="AE97" s="23" t="s">
        <v>89</v>
      </c>
      <c r="AF97" s="116"/>
      <c r="AG97" s="22">
        <v>9999</v>
      </c>
      <c r="AH97" s="23" t="s">
        <v>89</v>
      </c>
      <c r="AI97" s="116"/>
      <c r="AJ97" s="22">
        <v>9999</v>
      </c>
      <c r="AK97" s="23" t="s">
        <v>89</v>
      </c>
      <c r="AL97" s="116"/>
      <c r="AM97" s="116"/>
      <c r="AN97" s="116"/>
      <c r="AO97" s="116"/>
      <c r="AP97" s="116"/>
      <c r="AQ97" s="116"/>
      <c r="AR97" s="116"/>
      <c r="AS97" s="116"/>
      <c r="AT97" s="116"/>
      <c r="AU97" s="116"/>
    </row>
    <row r="98" spans="1:47" s="20" customFormat="1" ht="19.5" customHeight="1" thickTop="1" thickBot="1" x14ac:dyDescent="0.3">
      <c r="A98" s="209"/>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c r="Z98" s="116"/>
      <c r="AA98" s="22">
        <v>9999</v>
      </c>
      <c r="AB98" s="23" t="s">
        <v>89</v>
      </c>
      <c r="AC98" s="116"/>
      <c r="AD98" s="22">
        <v>9999</v>
      </c>
      <c r="AE98" s="23" t="s">
        <v>89</v>
      </c>
      <c r="AF98" s="116"/>
      <c r="AG98" s="22">
        <v>9999</v>
      </c>
      <c r="AH98" s="23" t="s">
        <v>89</v>
      </c>
      <c r="AI98" s="116"/>
      <c r="AJ98" s="22">
        <v>9999</v>
      </c>
      <c r="AK98" s="23" t="s">
        <v>89</v>
      </c>
      <c r="AL98" s="116"/>
      <c r="AM98" s="116"/>
      <c r="AN98" s="116"/>
      <c r="AO98" s="116"/>
      <c r="AP98" s="116"/>
      <c r="AQ98" s="116"/>
      <c r="AR98" s="116"/>
      <c r="AS98" s="116"/>
      <c r="AT98" s="116"/>
      <c r="AU98" s="116"/>
    </row>
    <row r="99" spans="1:47" s="20" customFormat="1" ht="19.5" customHeight="1" thickTop="1" thickBot="1" x14ac:dyDescent="0.3">
      <c r="A99" s="209"/>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c r="Z99" s="116"/>
      <c r="AA99" s="22">
        <v>9999</v>
      </c>
      <c r="AB99" s="23" t="s">
        <v>89</v>
      </c>
      <c r="AC99" s="116"/>
      <c r="AD99" s="22">
        <v>9999</v>
      </c>
      <c r="AE99" s="23" t="s">
        <v>89</v>
      </c>
      <c r="AF99" s="116"/>
      <c r="AG99" s="22">
        <v>9999</v>
      </c>
      <c r="AH99" s="23" t="s">
        <v>89</v>
      </c>
      <c r="AI99" s="116"/>
      <c r="AJ99" s="22">
        <v>9999</v>
      </c>
      <c r="AK99" s="23" t="s">
        <v>89</v>
      </c>
      <c r="AL99" s="116"/>
      <c r="AM99" s="116"/>
      <c r="AN99" s="116"/>
      <c r="AO99" s="116"/>
      <c r="AP99" s="116"/>
      <c r="AQ99" s="116"/>
      <c r="AR99" s="116"/>
      <c r="AS99" s="116"/>
      <c r="AT99" s="116"/>
      <c r="AU99" s="116"/>
    </row>
    <row r="100" spans="1:47" s="20" customFormat="1" ht="19.5" customHeight="1" thickTop="1" thickBot="1" x14ac:dyDescent="0.3">
      <c r="A100" s="209"/>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c r="Z100" s="116"/>
      <c r="AA100" s="22">
        <v>9999</v>
      </c>
      <c r="AB100" s="23" t="s">
        <v>89</v>
      </c>
      <c r="AC100" s="116"/>
      <c r="AD100" s="22">
        <v>9999</v>
      </c>
      <c r="AE100" s="23" t="s">
        <v>89</v>
      </c>
      <c r="AF100" s="116"/>
      <c r="AG100" s="22">
        <v>9999</v>
      </c>
      <c r="AH100" s="23" t="s">
        <v>89</v>
      </c>
      <c r="AI100" s="116"/>
      <c r="AJ100" s="22">
        <v>9999</v>
      </c>
      <c r="AK100" s="23" t="s">
        <v>89</v>
      </c>
      <c r="AL100" s="116"/>
      <c r="AM100" s="116"/>
      <c r="AN100" s="116"/>
      <c r="AO100" s="116"/>
      <c r="AP100" s="116"/>
      <c r="AQ100" s="116"/>
      <c r="AR100" s="116"/>
      <c r="AS100" s="116"/>
      <c r="AT100" s="116"/>
      <c r="AU100" s="116"/>
    </row>
    <row r="101" spans="1:47" s="20" customFormat="1" ht="19.5" customHeight="1" thickTop="1" thickBot="1" x14ac:dyDescent="0.3">
      <c r="A101" s="209"/>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c r="Z101" s="116"/>
      <c r="AA101" s="22">
        <v>9999</v>
      </c>
      <c r="AB101" s="23" t="s">
        <v>89</v>
      </c>
      <c r="AC101" s="116"/>
      <c r="AD101" s="22">
        <v>9999</v>
      </c>
      <c r="AE101" s="23" t="s">
        <v>89</v>
      </c>
      <c r="AF101" s="116"/>
      <c r="AG101" s="22">
        <v>9999</v>
      </c>
      <c r="AH101" s="23" t="s">
        <v>89</v>
      </c>
      <c r="AI101" s="116"/>
      <c r="AJ101" s="22">
        <v>9999</v>
      </c>
      <c r="AK101" s="23" t="s">
        <v>89</v>
      </c>
      <c r="AL101" s="116"/>
      <c r="AM101" s="116"/>
      <c r="AN101" s="116"/>
      <c r="AO101" s="116"/>
      <c r="AP101" s="116"/>
      <c r="AQ101" s="116"/>
      <c r="AR101" s="116"/>
      <c r="AS101" s="116"/>
      <c r="AT101" s="116"/>
      <c r="AU101" s="116"/>
    </row>
    <row r="102" spans="1:47" s="20" customFormat="1" ht="19.5" customHeight="1" thickTop="1" thickBot="1" x14ac:dyDescent="0.3">
      <c r="A102" s="209"/>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c r="Z102" s="116"/>
      <c r="AA102" s="22">
        <v>9999</v>
      </c>
      <c r="AB102" s="23" t="s">
        <v>89</v>
      </c>
      <c r="AC102" s="116"/>
      <c r="AD102" s="22">
        <v>9999</v>
      </c>
      <c r="AE102" s="23" t="s">
        <v>89</v>
      </c>
      <c r="AF102" s="116"/>
      <c r="AG102" s="22">
        <v>9999</v>
      </c>
      <c r="AH102" s="23" t="s">
        <v>89</v>
      </c>
      <c r="AI102" s="116"/>
      <c r="AJ102" s="22">
        <v>9999</v>
      </c>
      <c r="AK102" s="23" t="s">
        <v>89</v>
      </c>
      <c r="AL102" s="116"/>
      <c r="AM102" s="116"/>
      <c r="AN102" s="116"/>
      <c r="AO102" s="116"/>
      <c r="AP102" s="116"/>
      <c r="AQ102" s="116"/>
      <c r="AR102" s="116"/>
      <c r="AS102" s="116"/>
      <c r="AT102" s="116"/>
      <c r="AU102" s="116"/>
    </row>
    <row r="103" spans="1:47" s="20" customFormat="1" ht="19.5" customHeight="1" thickTop="1" thickBot="1" x14ac:dyDescent="0.3">
      <c r="A103" s="209"/>
      <c r="C103" s="22">
        <v>9999</v>
      </c>
      <c r="D103" s="23" t="s">
        <v>89</v>
      </c>
      <c r="E103" s="21"/>
      <c r="F103" s="22">
        <v>9999</v>
      </c>
      <c r="G103" s="23" t="s">
        <v>89</v>
      </c>
      <c r="H103" s="21"/>
      <c r="I103" s="22">
        <v>9999</v>
      </c>
      <c r="J103" s="23" t="s">
        <v>89</v>
      </c>
      <c r="L103" s="22">
        <v>9999</v>
      </c>
      <c r="M103" s="23" t="s">
        <v>89</v>
      </c>
      <c r="N103" s="21"/>
      <c r="O103" s="22">
        <v>9999</v>
      </c>
      <c r="P103" s="23" t="s">
        <v>89</v>
      </c>
      <c r="Q103" s="21"/>
      <c r="R103" s="22">
        <v>9999</v>
      </c>
      <c r="S103" s="23" t="s">
        <v>89</v>
      </c>
      <c r="U103" s="22">
        <v>9999</v>
      </c>
      <c r="V103" s="23" t="s">
        <v>89</v>
      </c>
      <c r="X103" s="22">
        <v>9999</v>
      </c>
      <c r="Y103" s="23" t="s">
        <v>89</v>
      </c>
      <c r="AA103" s="22">
        <v>9999</v>
      </c>
      <c r="AB103" s="23" t="s">
        <v>89</v>
      </c>
      <c r="AD103" s="22">
        <v>9999</v>
      </c>
      <c r="AE103" s="23" t="s">
        <v>89</v>
      </c>
      <c r="AG103" s="22">
        <v>9999</v>
      </c>
      <c r="AH103" s="23" t="s">
        <v>89</v>
      </c>
      <c r="AJ103" s="22">
        <v>9999</v>
      </c>
      <c r="AK103" s="23" t="s">
        <v>89</v>
      </c>
    </row>
    <row r="104" spans="1:47" s="20" customFormat="1" ht="25.5" customHeight="1" thickTop="1" thickBot="1" x14ac:dyDescent="0.3">
      <c r="A104" s="211"/>
      <c r="C104" s="22" t="s">
        <v>513</v>
      </c>
      <c r="D104" s="23" t="s">
        <v>512</v>
      </c>
      <c r="E104" s="21"/>
      <c r="F104" s="22" t="s">
        <v>514</v>
      </c>
      <c r="G104" s="23" t="s">
        <v>515</v>
      </c>
      <c r="H104" s="21"/>
      <c r="I104" s="22" t="s">
        <v>516</v>
      </c>
      <c r="J104" s="23" t="s">
        <v>517</v>
      </c>
      <c r="L104" s="22" t="s">
        <v>519</v>
      </c>
      <c r="M104" s="23" t="s">
        <v>518</v>
      </c>
      <c r="N104" s="21"/>
      <c r="O104" s="22" t="s">
        <v>520</v>
      </c>
      <c r="P104" s="23" t="s">
        <v>517</v>
      </c>
      <c r="Q104" s="21"/>
      <c r="R104" s="22" t="s">
        <v>522</v>
      </c>
      <c r="S104" s="23" t="s">
        <v>521</v>
      </c>
      <c r="U104" s="22" t="s">
        <v>523</v>
      </c>
      <c r="V104" s="23" t="s">
        <v>524</v>
      </c>
      <c r="X104" s="22" t="s">
        <v>525</v>
      </c>
      <c r="Y104" s="23" t="s">
        <v>526</v>
      </c>
      <c r="AA104" s="22">
        <v>9999</v>
      </c>
      <c r="AB104" s="23" t="s">
        <v>89</v>
      </c>
      <c r="AD104" s="22">
        <v>9999</v>
      </c>
      <c r="AE104" s="23" t="s">
        <v>89</v>
      </c>
      <c r="AG104" s="22">
        <v>9999</v>
      </c>
      <c r="AH104" s="23" t="s">
        <v>89</v>
      </c>
      <c r="AJ104" s="22">
        <v>9999</v>
      </c>
      <c r="AK104" s="23" t="s">
        <v>89</v>
      </c>
    </row>
    <row r="105" spans="1:47" s="20" customFormat="1" ht="24.75" customHeight="1" thickTop="1" thickBot="1" x14ac:dyDescent="0.3">
      <c r="A105" s="211"/>
      <c r="C105" s="22"/>
      <c r="D105" s="23"/>
      <c r="E105" s="23"/>
      <c r="F105" s="22"/>
      <c r="G105" s="23"/>
      <c r="H105" s="23"/>
      <c r="I105" s="22"/>
      <c r="J105" s="23"/>
      <c r="K105" s="23"/>
      <c r="L105" s="22"/>
      <c r="M105" s="23"/>
      <c r="N105" s="23"/>
      <c r="O105" s="22"/>
      <c r="P105" s="23"/>
      <c r="Q105" s="23"/>
      <c r="R105" s="22"/>
      <c r="S105" s="23"/>
      <c r="U105" s="22"/>
      <c r="V105" s="23"/>
      <c r="X105" s="22"/>
      <c r="Y105" s="23"/>
      <c r="AA105" s="22"/>
      <c r="AB105" s="23"/>
      <c r="AD105" s="22"/>
      <c r="AE105" s="23"/>
      <c r="AG105" s="22"/>
      <c r="AH105" s="23"/>
      <c r="AJ105" s="22"/>
      <c r="AK105" s="23"/>
    </row>
    <row r="106" spans="1:47" s="20" customFormat="1" ht="19.5" customHeight="1" thickTop="1" thickBot="1" x14ac:dyDescent="0.3">
      <c r="A106" s="211"/>
      <c r="C106" s="22"/>
      <c r="D106" s="23"/>
      <c r="E106" s="23"/>
      <c r="F106" s="22"/>
      <c r="G106" s="23"/>
      <c r="H106" s="23"/>
      <c r="I106" s="22"/>
      <c r="J106" s="23"/>
      <c r="K106" s="23"/>
      <c r="L106" s="22"/>
      <c r="M106" s="23"/>
      <c r="N106" s="23"/>
      <c r="O106" s="22"/>
      <c r="P106" s="23"/>
      <c r="Q106" s="23"/>
      <c r="R106" s="22"/>
      <c r="S106" s="23"/>
      <c r="U106" s="22"/>
      <c r="V106" s="23"/>
      <c r="X106" s="22"/>
      <c r="Y106" s="23"/>
      <c r="AA106" s="22"/>
      <c r="AB106" s="23"/>
      <c r="AD106" s="22"/>
      <c r="AE106" s="23"/>
      <c r="AG106" s="22"/>
      <c r="AH106" s="23"/>
      <c r="AJ106" s="22"/>
      <c r="AK106" s="23"/>
    </row>
    <row r="107" spans="1:47" s="20" customFormat="1" ht="19.5" customHeight="1" thickTop="1" thickBot="1" x14ac:dyDescent="0.3">
      <c r="A107" s="211"/>
      <c r="C107" s="22"/>
      <c r="D107" s="23"/>
      <c r="E107" s="23"/>
      <c r="F107" s="22"/>
      <c r="G107" s="23"/>
      <c r="H107" s="23"/>
      <c r="I107" s="22"/>
      <c r="J107" s="23"/>
      <c r="K107" s="23"/>
      <c r="L107" s="22"/>
      <c r="M107" s="23"/>
      <c r="N107" s="23"/>
      <c r="O107" s="22"/>
      <c r="P107" s="23"/>
      <c r="Q107" s="23"/>
      <c r="R107" s="22"/>
      <c r="S107" s="23"/>
      <c r="U107" s="22"/>
      <c r="V107" s="23"/>
      <c r="X107" s="22"/>
      <c r="Y107" s="23"/>
      <c r="AA107" s="22"/>
      <c r="AB107" s="23"/>
      <c r="AD107" s="22"/>
      <c r="AE107" s="23"/>
      <c r="AG107" s="22"/>
      <c r="AH107" s="23"/>
      <c r="AJ107" s="22"/>
      <c r="AK107" s="23"/>
    </row>
    <row r="108" spans="1:47" s="20" customFormat="1" ht="19.5" customHeight="1" thickTop="1" thickBot="1" x14ac:dyDescent="0.3">
      <c r="A108" s="211"/>
      <c r="C108" s="22"/>
      <c r="D108" s="23"/>
      <c r="E108" s="21"/>
      <c r="F108" s="22"/>
      <c r="G108" s="23"/>
      <c r="H108" s="21"/>
      <c r="I108" s="22"/>
      <c r="J108" s="23"/>
      <c r="L108" s="22"/>
      <c r="M108" s="23"/>
      <c r="N108" s="21"/>
      <c r="O108" s="22"/>
      <c r="P108" s="23"/>
      <c r="Q108" s="21"/>
      <c r="R108" s="22"/>
      <c r="S108" s="23"/>
      <c r="U108" s="22"/>
      <c r="V108" s="23"/>
      <c r="X108" s="22"/>
      <c r="Y108" s="23"/>
      <c r="AA108" s="22"/>
      <c r="AB108" s="23"/>
      <c r="AD108" s="22"/>
      <c r="AE108" s="23"/>
      <c r="AG108" s="22"/>
      <c r="AH108" s="23"/>
      <c r="AJ108" s="22"/>
      <c r="AK108" s="23"/>
    </row>
    <row r="109" spans="1:47" s="20" customFormat="1" ht="19.5" customHeight="1" thickTop="1" thickBot="1" x14ac:dyDescent="0.3">
      <c r="A109" s="211"/>
      <c r="C109" s="22"/>
      <c r="D109" s="23"/>
      <c r="E109" s="23"/>
      <c r="F109" s="22"/>
      <c r="G109" s="23"/>
      <c r="H109" s="23"/>
      <c r="I109" s="22"/>
      <c r="J109" s="23"/>
      <c r="K109" s="23"/>
      <c r="L109" s="22"/>
      <c r="M109" s="23"/>
      <c r="N109" s="23"/>
      <c r="O109" s="22"/>
      <c r="P109" s="23"/>
      <c r="Q109" s="23"/>
      <c r="R109" s="22"/>
      <c r="S109" s="23"/>
      <c r="U109" s="22"/>
      <c r="V109" s="23"/>
      <c r="X109" s="22"/>
      <c r="Y109" s="23"/>
      <c r="AA109" s="22"/>
      <c r="AB109" s="23"/>
      <c r="AD109" s="22"/>
      <c r="AE109" s="23"/>
      <c r="AG109" s="22"/>
      <c r="AH109" s="23"/>
      <c r="AJ109" s="22"/>
      <c r="AK109" s="23"/>
    </row>
    <row r="110" spans="1:47" s="20" customFormat="1" ht="19.5" customHeight="1" thickTop="1" thickBot="1" x14ac:dyDescent="0.3">
      <c r="A110" s="211"/>
      <c r="C110" s="22"/>
      <c r="D110" s="23"/>
      <c r="E110" s="23"/>
      <c r="F110" s="22"/>
      <c r="G110" s="23"/>
      <c r="H110" s="23"/>
      <c r="I110" s="22"/>
      <c r="J110" s="23"/>
      <c r="K110" s="23"/>
      <c r="L110" s="22"/>
      <c r="M110" s="23"/>
      <c r="N110" s="23"/>
      <c r="O110" s="22"/>
      <c r="P110" s="23"/>
      <c r="Q110" s="23"/>
      <c r="R110" s="22"/>
      <c r="S110" s="23"/>
      <c r="U110" s="22"/>
      <c r="V110" s="23"/>
      <c r="X110" s="22"/>
      <c r="Y110" s="23"/>
      <c r="AA110" s="22"/>
      <c r="AB110" s="23"/>
      <c r="AD110" s="22"/>
      <c r="AE110" s="23"/>
      <c r="AG110" s="22"/>
      <c r="AH110" s="23"/>
      <c r="AJ110" s="22"/>
      <c r="AK110" s="23"/>
    </row>
    <row r="111" spans="1:47" s="20" customFormat="1" ht="19.5" customHeight="1" thickTop="1" thickBot="1" x14ac:dyDescent="0.3">
      <c r="A111" s="211"/>
      <c r="C111" s="22"/>
      <c r="D111" s="23"/>
      <c r="E111" s="23"/>
      <c r="F111" s="22"/>
      <c r="G111" s="23"/>
      <c r="H111" s="23"/>
      <c r="I111" s="22"/>
      <c r="J111" s="23"/>
      <c r="K111" s="23"/>
      <c r="L111" s="22"/>
      <c r="M111" s="23"/>
      <c r="N111" s="23"/>
      <c r="O111" s="22"/>
      <c r="P111" s="23"/>
      <c r="Q111" s="23"/>
      <c r="R111" s="22"/>
      <c r="S111" s="23"/>
      <c r="U111" s="22"/>
      <c r="V111" s="23"/>
      <c r="X111" s="22"/>
      <c r="Y111" s="23"/>
      <c r="AA111" s="22"/>
      <c r="AB111" s="23"/>
      <c r="AD111" s="22"/>
      <c r="AE111" s="23"/>
      <c r="AG111" s="22"/>
      <c r="AH111" s="23"/>
      <c r="AJ111" s="22"/>
      <c r="AK111" s="23"/>
    </row>
    <row r="112" spans="1:47" s="20" customFormat="1" ht="19.5" customHeight="1" thickTop="1" thickBot="1" x14ac:dyDescent="0.3">
      <c r="A112" s="211"/>
      <c r="C112" s="22"/>
      <c r="D112" s="23"/>
      <c r="E112" s="23"/>
      <c r="F112" s="22"/>
      <c r="G112" s="23"/>
      <c r="H112" s="23"/>
      <c r="I112" s="22"/>
      <c r="J112" s="23"/>
      <c r="K112" s="23"/>
      <c r="L112" s="22"/>
      <c r="M112" s="23"/>
      <c r="N112" s="23"/>
      <c r="O112" s="22"/>
      <c r="P112" s="23"/>
      <c r="Q112" s="23"/>
      <c r="R112" s="22"/>
      <c r="S112" s="23"/>
      <c r="U112" s="22"/>
      <c r="V112" s="23"/>
      <c r="X112" s="22"/>
      <c r="Y112" s="23"/>
      <c r="AA112" s="22"/>
      <c r="AB112" s="23"/>
      <c r="AD112" s="22"/>
      <c r="AE112" s="23"/>
      <c r="AG112" s="22"/>
      <c r="AH112" s="23"/>
      <c r="AJ112" s="22"/>
      <c r="AK112" s="23"/>
    </row>
    <row r="113" spans="1:37" s="20" customFormat="1" ht="19.5" customHeight="1" thickTop="1" thickBot="1" x14ac:dyDescent="0.3">
      <c r="A113" s="211"/>
      <c r="C113" s="22"/>
      <c r="D113" s="23"/>
      <c r="E113" s="23"/>
      <c r="F113" s="22"/>
      <c r="G113" s="23"/>
      <c r="H113" s="23"/>
      <c r="I113" s="22"/>
      <c r="J113" s="23"/>
      <c r="K113" s="23"/>
      <c r="L113" s="22"/>
      <c r="M113" s="23"/>
      <c r="N113" s="23"/>
      <c r="O113" s="22"/>
      <c r="P113" s="23"/>
      <c r="Q113" s="23"/>
      <c r="R113" s="22"/>
      <c r="S113" s="23"/>
      <c r="U113" s="22"/>
      <c r="V113" s="23"/>
      <c r="X113" s="22"/>
      <c r="Y113" s="23"/>
      <c r="AA113" s="22"/>
      <c r="AB113" s="23"/>
      <c r="AD113" s="22"/>
      <c r="AE113" s="23"/>
      <c r="AG113" s="22"/>
      <c r="AH113" s="23"/>
      <c r="AJ113" s="22"/>
      <c r="AK113" s="23"/>
    </row>
    <row r="114" spans="1:37" s="20" customFormat="1" ht="19.5" customHeight="1" thickTop="1" thickBot="1" x14ac:dyDescent="0.3">
      <c r="A114" s="211"/>
      <c r="C114" s="22"/>
      <c r="D114" s="23"/>
      <c r="E114" s="23"/>
      <c r="F114" s="22"/>
      <c r="G114" s="23"/>
      <c r="H114" s="23"/>
      <c r="I114" s="22"/>
      <c r="J114" s="23"/>
      <c r="K114" s="23"/>
      <c r="L114" s="22"/>
      <c r="M114" s="23"/>
      <c r="N114" s="23"/>
      <c r="O114" s="22"/>
      <c r="P114" s="23"/>
      <c r="Q114" s="23"/>
      <c r="R114" s="22"/>
      <c r="S114" s="23"/>
      <c r="U114" s="22"/>
      <c r="V114" s="23"/>
      <c r="X114" s="22"/>
      <c r="Y114" s="23"/>
      <c r="AA114" s="22"/>
      <c r="AB114" s="23"/>
      <c r="AD114" s="22"/>
      <c r="AE114" s="23"/>
      <c r="AG114" s="22"/>
      <c r="AH114" s="23"/>
      <c r="AJ114" s="22"/>
      <c r="AK114" s="23"/>
    </row>
    <row r="115" spans="1:37" s="20" customFormat="1" ht="19.5" customHeight="1" thickTop="1" thickBot="1" x14ac:dyDescent="0.3">
      <c r="A115" s="211"/>
      <c r="C115" s="22"/>
      <c r="D115" s="23"/>
      <c r="E115" s="23"/>
      <c r="F115" s="22"/>
      <c r="G115" s="23"/>
      <c r="H115" s="23"/>
      <c r="I115" s="22"/>
      <c r="J115" s="23"/>
      <c r="K115" s="23"/>
      <c r="L115" s="22"/>
      <c r="M115" s="23"/>
      <c r="N115" s="23"/>
      <c r="O115" s="22"/>
      <c r="P115" s="23"/>
      <c r="Q115" s="23"/>
      <c r="R115" s="22"/>
      <c r="S115" s="23"/>
      <c r="U115" s="22"/>
      <c r="V115" s="23"/>
      <c r="X115" s="22"/>
      <c r="Y115" s="23"/>
      <c r="AA115" s="22"/>
      <c r="AB115" s="23"/>
      <c r="AD115" s="22"/>
      <c r="AE115" s="23"/>
      <c r="AG115" s="22"/>
      <c r="AH115" s="23"/>
      <c r="AJ115" s="22"/>
      <c r="AK115" s="23"/>
    </row>
    <row r="116" spans="1:37" s="20" customFormat="1" ht="19.5" customHeight="1" thickTop="1" thickBot="1" x14ac:dyDescent="0.3">
      <c r="A116" s="211"/>
      <c r="C116" s="22"/>
      <c r="D116" s="23"/>
      <c r="E116" s="23"/>
      <c r="F116" s="22"/>
      <c r="G116" s="23"/>
      <c r="H116" s="23"/>
      <c r="I116" s="22"/>
      <c r="J116" s="23"/>
      <c r="K116" s="23"/>
      <c r="L116" s="22"/>
      <c r="M116" s="23"/>
      <c r="N116" s="23"/>
      <c r="O116" s="22"/>
      <c r="P116" s="23"/>
      <c r="Q116" s="23"/>
      <c r="R116" s="22"/>
      <c r="S116" s="23"/>
      <c r="U116" s="22"/>
      <c r="V116" s="23"/>
      <c r="X116" s="22"/>
      <c r="Y116" s="23"/>
      <c r="AA116" s="22"/>
      <c r="AB116" s="23"/>
      <c r="AD116" s="22"/>
      <c r="AE116" s="23"/>
      <c r="AG116" s="22"/>
      <c r="AH116" s="23"/>
      <c r="AJ116" s="22"/>
      <c r="AK116" s="23"/>
    </row>
    <row r="117" spans="1:37" s="20" customFormat="1" ht="19.5" customHeight="1" thickTop="1" thickBot="1" x14ac:dyDescent="0.3">
      <c r="A117" s="211"/>
      <c r="C117" s="22"/>
      <c r="D117" s="23"/>
      <c r="E117" s="23"/>
      <c r="F117" s="22"/>
      <c r="G117" s="23"/>
      <c r="H117" s="23"/>
      <c r="I117" s="22"/>
      <c r="J117" s="23"/>
      <c r="K117" s="23"/>
      <c r="L117" s="22"/>
      <c r="M117" s="23"/>
      <c r="N117" s="23"/>
      <c r="O117" s="22"/>
      <c r="P117" s="23"/>
      <c r="Q117" s="23"/>
      <c r="R117" s="22"/>
      <c r="S117" s="23"/>
      <c r="U117" s="22"/>
      <c r="V117" s="23"/>
      <c r="X117" s="22"/>
      <c r="Y117" s="23"/>
      <c r="AA117" s="22"/>
      <c r="AB117" s="23"/>
      <c r="AD117" s="22"/>
      <c r="AE117" s="23"/>
      <c r="AG117" s="22"/>
      <c r="AH117" s="23"/>
      <c r="AJ117" s="22"/>
      <c r="AK117" s="23"/>
    </row>
    <row r="118" spans="1:37" s="20" customFormat="1" ht="19.5" customHeight="1" thickTop="1" thickBot="1" x14ac:dyDescent="0.3">
      <c r="A118" s="211"/>
      <c r="C118" s="22"/>
      <c r="D118" s="23"/>
      <c r="E118" s="23"/>
      <c r="F118" s="22"/>
      <c r="G118" s="23"/>
      <c r="H118" s="23"/>
      <c r="I118" s="22"/>
      <c r="J118" s="23"/>
      <c r="K118" s="23"/>
      <c r="L118" s="22"/>
      <c r="M118" s="23"/>
      <c r="N118" s="23"/>
      <c r="O118" s="22"/>
      <c r="P118" s="23"/>
      <c r="Q118" s="23"/>
      <c r="R118" s="22"/>
      <c r="S118" s="23"/>
      <c r="U118" s="22"/>
      <c r="V118" s="23"/>
      <c r="X118" s="22"/>
      <c r="Y118" s="23"/>
      <c r="AA118" s="22"/>
      <c r="AB118" s="23"/>
      <c r="AD118" s="22"/>
      <c r="AE118" s="23"/>
      <c r="AG118" s="22"/>
      <c r="AH118" s="23"/>
      <c r="AJ118" s="22"/>
      <c r="AK118" s="23"/>
    </row>
    <row r="119" spans="1:37" s="20" customFormat="1" ht="19.5" customHeight="1" thickTop="1" thickBot="1" x14ac:dyDescent="0.3">
      <c r="A119" s="211"/>
      <c r="C119" s="22"/>
      <c r="D119" s="23"/>
      <c r="E119" s="23"/>
      <c r="F119" s="22"/>
      <c r="G119" s="23"/>
      <c r="H119" s="23"/>
      <c r="I119" s="22"/>
      <c r="J119" s="23"/>
      <c r="K119" s="23"/>
      <c r="L119" s="22"/>
      <c r="M119" s="23"/>
      <c r="N119" s="23"/>
      <c r="O119" s="22"/>
      <c r="P119" s="23"/>
      <c r="Q119" s="23"/>
      <c r="R119" s="22"/>
      <c r="S119" s="23"/>
      <c r="U119" s="22"/>
      <c r="V119" s="23"/>
      <c r="X119" s="22"/>
      <c r="Y119" s="23"/>
      <c r="AA119" s="22"/>
      <c r="AB119" s="23"/>
      <c r="AD119" s="22"/>
      <c r="AE119" s="23"/>
      <c r="AG119" s="22"/>
      <c r="AH119" s="23"/>
      <c r="AJ119" s="22"/>
      <c r="AK119" s="23"/>
    </row>
    <row r="120" spans="1:37" s="20" customFormat="1" ht="24.75" customHeight="1" thickTop="1" thickBot="1" x14ac:dyDescent="0.3">
      <c r="A120" s="211"/>
      <c r="C120" s="22"/>
      <c r="D120" s="23"/>
      <c r="E120" s="23"/>
      <c r="F120" s="22"/>
      <c r="G120" s="23"/>
      <c r="H120" s="23"/>
      <c r="I120" s="22"/>
      <c r="J120" s="23"/>
      <c r="K120" s="23"/>
      <c r="L120" s="22"/>
      <c r="M120" s="23"/>
      <c r="N120" s="23"/>
      <c r="O120" s="22"/>
      <c r="P120" s="23"/>
      <c r="Q120" s="23"/>
      <c r="R120" s="22"/>
      <c r="S120" s="23"/>
      <c r="U120" s="22"/>
      <c r="V120" s="23"/>
      <c r="X120" s="22"/>
      <c r="Y120" s="23"/>
      <c r="AA120" s="22"/>
      <c r="AB120" s="23"/>
      <c r="AD120" s="22"/>
      <c r="AE120" s="23"/>
      <c r="AG120" s="22"/>
      <c r="AH120" s="23"/>
      <c r="AJ120" s="22"/>
      <c r="AK120" s="23"/>
    </row>
    <row r="121" spans="1:37" s="20" customFormat="1" ht="12" customHeight="1" thickTop="1" thickBot="1" x14ac:dyDescent="0.3">
      <c r="A121" s="211"/>
      <c r="C121" s="22"/>
      <c r="D121" s="23"/>
      <c r="E121" s="23"/>
      <c r="F121" s="22"/>
      <c r="G121" s="23"/>
      <c r="H121" s="23"/>
      <c r="I121" s="22"/>
      <c r="J121" s="23"/>
      <c r="K121" s="23"/>
      <c r="L121" s="22"/>
      <c r="M121" s="23"/>
      <c r="N121" s="23"/>
      <c r="O121" s="22"/>
      <c r="P121" s="23"/>
      <c r="Q121" s="23"/>
      <c r="R121" s="22"/>
      <c r="S121" s="23"/>
      <c r="U121" s="22"/>
      <c r="V121" s="23"/>
      <c r="X121" s="22"/>
      <c r="Y121" s="23"/>
      <c r="AA121" s="22"/>
      <c r="AB121" s="23"/>
      <c r="AD121" s="22"/>
      <c r="AE121" s="23"/>
      <c r="AG121" s="22"/>
      <c r="AH121" s="23"/>
      <c r="AJ121" s="22"/>
      <c r="AK121" s="23"/>
    </row>
    <row r="122" spans="1:37" s="20" customFormat="1" ht="25.5" customHeight="1" thickTop="1" thickBot="1" x14ac:dyDescent="0.3">
      <c r="A122" s="211"/>
      <c r="C122" s="22"/>
      <c r="D122" s="23"/>
      <c r="E122" s="23"/>
      <c r="F122" s="22"/>
      <c r="G122" s="23"/>
      <c r="H122" s="23"/>
      <c r="I122" s="22"/>
      <c r="J122" s="23"/>
      <c r="K122" s="23"/>
      <c r="L122" s="22"/>
      <c r="M122" s="23"/>
      <c r="N122" s="23"/>
      <c r="O122" s="22"/>
      <c r="P122" s="23"/>
      <c r="Q122" s="23"/>
      <c r="R122" s="22"/>
      <c r="S122" s="23"/>
      <c r="U122" s="22"/>
      <c r="V122" s="23"/>
      <c r="X122" s="22"/>
      <c r="Y122" s="23"/>
      <c r="AA122" s="22"/>
      <c r="AB122" s="23"/>
      <c r="AD122" s="22"/>
      <c r="AE122" s="23"/>
      <c r="AG122" s="22"/>
      <c r="AH122" s="23"/>
      <c r="AJ122" s="22"/>
      <c r="AK122" s="23"/>
    </row>
    <row r="123" spans="1:37" s="20" customFormat="1" ht="19.5" customHeight="1" thickTop="1" thickBot="1" x14ac:dyDescent="0.3">
      <c r="A123" s="211"/>
      <c r="C123" s="22"/>
      <c r="D123" s="23"/>
      <c r="E123" s="23"/>
      <c r="F123" s="22"/>
      <c r="G123" s="23"/>
      <c r="H123" s="23"/>
      <c r="I123" s="22"/>
      <c r="J123" s="23"/>
      <c r="K123" s="23"/>
      <c r="L123" s="22"/>
      <c r="M123" s="23"/>
      <c r="N123" s="23"/>
      <c r="O123" s="22"/>
      <c r="P123" s="23"/>
      <c r="Q123" s="23"/>
      <c r="R123" s="22"/>
      <c r="S123" s="23"/>
      <c r="U123" s="22"/>
      <c r="V123" s="23"/>
      <c r="X123" s="22"/>
      <c r="Y123" s="23"/>
      <c r="AA123" s="22"/>
      <c r="AB123" s="23"/>
      <c r="AD123" s="22"/>
      <c r="AE123" s="23"/>
      <c r="AG123" s="22"/>
      <c r="AH123" s="23"/>
      <c r="AJ123" s="22"/>
      <c r="AK123" s="23"/>
    </row>
    <row r="124" spans="1:37" s="20" customFormat="1" ht="19.5" customHeight="1" thickTop="1" thickBot="1" x14ac:dyDescent="0.3">
      <c r="A124" s="211"/>
      <c r="C124" s="22"/>
      <c r="D124" s="23"/>
      <c r="E124" s="23"/>
      <c r="F124" s="22"/>
      <c r="G124" s="23"/>
      <c r="H124" s="23"/>
      <c r="I124" s="22"/>
      <c r="J124" s="23"/>
      <c r="K124" s="23"/>
      <c r="L124" s="22"/>
      <c r="M124" s="23"/>
      <c r="N124" s="23"/>
      <c r="O124" s="22"/>
      <c r="P124" s="23"/>
      <c r="Q124" s="23"/>
      <c r="R124" s="22"/>
      <c r="S124" s="23"/>
      <c r="U124" s="22"/>
      <c r="V124" s="23"/>
      <c r="X124" s="22"/>
      <c r="Y124" s="23"/>
      <c r="AA124" s="22"/>
      <c r="AB124" s="23"/>
      <c r="AD124" s="22"/>
      <c r="AE124" s="23"/>
      <c r="AG124" s="22"/>
      <c r="AH124" s="23"/>
      <c r="AJ124" s="22"/>
      <c r="AK124" s="23"/>
    </row>
    <row r="125" spans="1:37" s="20" customFormat="1" ht="19.5" customHeight="1" thickTop="1" thickBot="1" x14ac:dyDescent="0.3">
      <c r="A125" s="211"/>
      <c r="C125" s="22"/>
      <c r="D125" s="23"/>
      <c r="E125" s="23"/>
      <c r="F125" s="22"/>
      <c r="G125" s="23"/>
      <c r="H125" s="23"/>
      <c r="I125" s="22"/>
      <c r="J125" s="23"/>
      <c r="K125" s="23"/>
      <c r="L125" s="22"/>
      <c r="M125" s="23"/>
      <c r="N125" s="23"/>
      <c r="O125" s="22"/>
      <c r="P125" s="23"/>
      <c r="Q125" s="23"/>
      <c r="R125" s="22"/>
      <c r="S125" s="23"/>
      <c r="U125" s="22"/>
      <c r="V125" s="23"/>
      <c r="X125" s="22"/>
      <c r="Y125" s="23"/>
      <c r="AA125" s="22"/>
      <c r="AB125" s="23"/>
      <c r="AD125" s="22"/>
      <c r="AE125" s="23"/>
      <c r="AG125" s="22"/>
      <c r="AH125" s="23"/>
      <c r="AJ125" s="22"/>
      <c r="AK125" s="23"/>
    </row>
    <row r="126" spans="1:37" s="20" customFormat="1" ht="19.5" customHeight="1" thickTop="1" thickBot="1" x14ac:dyDescent="0.3">
      <c r="A126" s="211"/>
      <c r="C126" s="22"/>
      <c r="D126" s="23"/>
      <c r="E126" s="23"/>
      <c r="F126" s="22"/>
      <c r="G126" s="23"/>
      <c r="H126" s="23"/>
      <c r="I126" s="22"/>
      <c r="J126" s="23"/>
      <c r="K126" s="23"/>
      <c r="L126" s="22"/>
      <c r="M126" s="23"/>
      <c r="N126" s="23"/>
      <c r="O126" s="22"/>
      <c r="P126" s="23"/>
      <c r="Q126" s="23"/>
      <c r="R126" s="22"/>
      <c r="S126" s="23"/>
      <c r="U126" s="22"/>
      <c r="V126" s="23"/>
      <c r="X126" s="22"/>
      <c r="Y126" s="23"/>
      <c r="AA126" s="22"/>
      <c r="AB126" s="23"/>
      <c r="AD126" s="22"/>
      <c r="AE126" s="23"/>
      <c r="AG126" s="22"/>
      <c r="AH126" s="23"/>
      <c r="AJ126" s="22"/>
      <c r="AK126" s="23"/>
    </row>
    <row r="127" spans="1:37" s="20" customFormat="1" ht="19.5" customHeight="1" thickTop="1" thickBot="1" x14ac:dyDescent="0.3">
      <c r="A127" s="211"/>
      <c r="C127" s="22"/>
      <c r="D127" s="23"/>
      <c r="E127" s="23"/>
      <c r="F127" s="22"/>
      <c r="G127" s="23"/>
      <c r="H127" s="23"/>
      <c r="I127" s="22"/>
      <c r="J127" s="23"/>
      <c r="K127" s="23"/>
      <c r="L127" s="22"/>
      <c r="M127" s="23"/>
      <c r="N127" s="23"/>
      <c r="O127" s="22"/>
      <c r="P127" s="23"/>
      <c r="Q127" s="23"/>
      <c r="R127" s="22"/>
      <c r="S127" s="23"/>
      <c r="U127" s="22"/>
      <c r="V127" s="23"/>
      <c r="X127" s="22"/>
      <c r="Y127" s="23"/>
      <c r="AA127" s="22"/>
      <c r="AB127" s="23"/>
      <c r="AD127" s="22"/>
      <c r="AE127" s="23"/>
      <c r="AG127" s="22"/>
      <c r="AH127" s="23"/>
      <c r="AJ127" s="22"/>
      <c r="AK127" s="23"/>
    </row>
    <row r="128" spans="1:37" s="20" customFormat="1" ht="19.5" customHeight="1" thickTop="1" thickBot="1" x14ac:dyDescent="0.3">
      <c r="A128" s="211"/>
      <c r="C128" s="22"/>
      <c r="D128" s="23"/>
      <c r="E128" s="23"/>
      <c r="F128" s="22"/>
      <c r="G128" s="23"/>
      <c r="H128" s="23"/>
      <c r="I128" s="22"/>
      <c r="J128" s="23"/>
      <c r="K128" s="23"/>
      <c r="L128" s="22"/>
      <c r="M128" s="23"/>
      <c r="N128" s="23"/>
      <c r="O128" s="22"/>
      <c r="P128" s="23"/>
      <c r="Q128" s="23"/>
      <c r="R128" s="22"/>
      <c r="S128" s="23"/>
      <c r="U128" s="22"/>
      <c r="V128" s="23"/>
      <c r="X128" s="22"/>
      <c r="Y128" s="23"/>
      <c r="AA128" s="22"/>
      <c r="AB128" s="23"/>
      <c r="AD128" s="22"/>
      <c r="AE128" s="23"/>
      <c r="AG128" s="22"/>
      <c r="AH128" s="23"/>
      <c r="AJ128" s="22"/>
      <c r="AK128" s="23"/>
    </row>
    <row r="129" spans="1:37" s="20" customFormat="1" ht="19.5" customHeight="1" thickTop="1" thickBot="1" x14ac:dyDescent="0.3">
      <c r="A129" s="211"/>
      <c r="C129" s="22"/>
      <c r="D129" s="23"/>
      <c r="E129" s="23"/>
      <c r="F129" s="22"/>
      <c r="G129" s="23"/>
      <c r="H129" s="23"/>
      <c r="I129" s="22"/>
      <c r="J129" s="23"/>
      <c r="K129" s="23"/>
      <c r="L129" s="22"/>
      <c r="M129" s="23"/>
      <c r="N129" s="23"/>
      <c r="O129" s="22"/>
      <c r="P129" s="23"/>
      <c r="Q129" s="23"/>
      <c r="R129" s="22"/>
      <c r="S129" s="23"/>
      <c r="U129" s="22"/>
      <c r="V129" s="23"/>
      <c r="X129" s="22"/>
      <c r="Y129" s="23"/>
      <c r="AA129" s="22"/>
      <c r="AB129" s="23"/>
      <c r="AD129" s="22"/>
      <c r="AE129" s="23"/>
      <c r="AG129" s="22"/>
      <c r="AH129" s="23"/>
      <c r="AJ129" s="22"/>
      <c r="AK129" s="23"/>
    </row>
    <row r="130" spans="1:37" s="20" customFormat="1" ht="19.5" customHeight="1" thickTop="1" thickBot="1" x14ac:dyDescent="0.3">
      <c r="A130" s="211"/>
      <c r="C130" s="22"/>
      <c r="D130" s="23"/>
      <c r="E130" s="23"/>
      <c r="F130" s="22"/>
      <c r="G130" s="23"/>
      <c r="H130" s="23"/>
      <c r="I130" s="22"/>
      <c r="J130" s="23"/>
      <c r="K130" s="23"/>
      <c r="L130" s="22"/>
      <c r="M130" s="23"/>
      <c r="N130" s="23"/>
      <c r="O130" s="22"/>
      <c r="P130" s="23"/>
      <c r="Q130" s="23"/>
      <c r="R130" s="22"/>
      <c r="S130" s="23"/>
      <c r="U130" s="22"/>
      <c r="V130" s="23"/>
      <c r="X130" s="22"/>
      <c r="Y130" s="23"/>
      <c r="AA130" s="22"/>
      <c r="AB130" s="23"/>
      <c r="AD130" s="22"/>
      <c r="AE130" s="23"/>
      <c r="AG130" s="22"/>
      <c r="AH130" s="23"/>
      <c r="AJ130" s="22"/>
      <c r="AK130" s="23"/>
    </row>
    <row r="131" spans="1:37" s="20" customFormat="1" ht="19.5" customHeight="1" thickTop="1" thickBot="1" x14ac:dyDescent="0.3">
      <c r="A131" s="211"/>
      <c r="C131" s="22"/>
      <c r="D131" s="23"/>
      <c r="E131" s="23"/>
      <c r="F131" s="22"/>
      <c r="G131" s="23"/>
      <c r="H131" s="23"/>
      <c r="I131" s="22"/>
      <c r="J131" s="23"/>
      <c r="K131" s="23"/>
      <c r="L131" s="22"/>
      <c r="M131" s="23"/>
      <c r="N131" s="23"/>
      <c r="O131" s="22"/>
      <c r="P131" s="23"/>
      <c r="Q131" s="23"/>
      <c r="R131" s="22"/>
      <c r="S131" s="23"/>
      <c r="U131" s="22"/>
      <c r="V131" s="23"/>
      <c r="X131" s="22"/>
      <c r="Y131" s="23"/>
      <c r="AA131" s="22"/>
      <c r="AB131" s="23"/>
      <c r="AD131" s="22"/>
      <c r="AE131" s="23"/>
      <c r="AG131" s="22"/>
      <c r="AH131" s="23"/>
      <c r="AJ131" s="22"/>
      <c r="AK131" s="23"/>
    </row>
    <row r="132" spans="1:37" s="20" customFormat="1" ht="19.5" customHeight="1" thickTop="1" thickBot="1" x14ac:dyDescent="0.3">
      <c r="A132" s="211"/>
      <c r="C132" s="22"/>
      <c r="D132" s="23"/>
      <c r="E132" s="23"/>
      <c r="F132" s="22"/>
      <c r="G132" s="23"/>
      <c r="H132" s="23"/>
      <c r="I132" s="22"/>
      <c r="J132" s="23"/>
      <c r="K132" s="23"/>
      <c r="L132" s="22"/>
      <c r="M132" s="23"/>
      <c r="N132" s="23"/>
      <c r="O132" s="22"/>
      <c r="P132" s="23"/>
      <c r="Q132" s="23"/>
      <c r="R132" s="22"/>
      <c r="S132" s="23"/>
      <c r="U132" s="22"/>
      <c r="V132" s="23"/>
      <c r="X132" s="22"/>
      <c r="Y132" s="23"/>
      <c r="AA132" s="22"/>
      <c r="AB132" s="23"/>
      <c r="AD132" s="22"/>
      <c r="AE132" s="23"/>
      <c r="AG132" s="22"/>
      <c r="AH132" s="23"/>
      <c r="AJ132" s="22"/>
      <c r="AK132" s="23"/>
    </row>
    <row r="133" spans="1:37" s="20" customFormat="1" ht="19.5" customHeight="1" thickTop="1" thickBot="1" x14ac:dyDescent="0.3">
      <c r="A133" s="211"/>
      <c r="C133" s="22"/>
      <c r="D133" s="23"/>
      <c r="E133" s="23"/>
      <c r="F133" s="22"/>
      <c r="G133" s="23"/>
      <c r="H133" s="23"/>
      <c r="I133" s="22"/>
      <c r="J133" s="23"/>
      <c r="K133" s="23"/>
      <c r="L133" s="22"/>
      <c r="M133" s="23"/>
      <c r="N133" s="23"/>
      <c r="O133" s="22"/>
      <c r="P133" s="23"/>
      <c r="Q133" s="23"/>
      <c r="R133" s="22"/>
      <c r="S133" s="23"/>
      <c r="U133" s="22"/>
      <c r="V133" s="23"/>
      <c r="X133" s="22"/>
      <c r="Y133" s="23"/>
      <c r="AA133" s="22"/>
      <c r="AB133" s="23"/>
      <c r="AD133" s="22"/>
      <c r="AE133" s="23"/>
      <c r="AG133" s="22"/>
      <c r="AH133" s="23"/>
      <c r="AJ133" s="22"/>
      <c r="AK133" s="23"/>
    </row>
    <row r="134" spans="1:37" s="20" customFormat="1" ht="19.5" customHeight="1" thickTop="1" thickBot="1" x14ac:dyDescent="0.3">
      <c r="A134" s="211"/>
      <c r="C134" s="22"/>
      <c r="D134" s="23"/>
      <c r="E134" s="23"/>
      <c r="F134" s="22"/>
      <c r="G134" s="23"/>
      <c r="H134" s="23"/>
      <c r="I134" s="22"/>
      <c r="J134" s="23"/>
      <c r="K134" s="23"/>
      <c r="L134" s="22"/>
      <c r="M134" s="23"/>
      <c r="N134" s="23"/>
      <c r="O134" s="22"/>
      <c r="P134" s="23"/>
      <c r="Q134" s="23"/>
      <c r="R134" s="22"/>
      <c r="S134" s="23"/>
      <c r="U134" s="22"/>
      <c r="V134" s="23"/>
      <c r="X134" s="22"/>
      <c r="Y134" s="23"/>
      <c r="AA134" s="22"/>
      <c r="AB134" s="23"/>
      <c r="AD134" s="22"/>
      <c r="AE134" s="23"/>
      <c r="AG134" s="22"/>
      <c r="AH134" s="23"/>
      <c r="AJ134" s="22"/>
      <c r="AK134" s="23"/>
    </row>
    <row r="135" spans="1:37" s="20" customFormat="1" ht="19.5" customHeight="1" thickTop="1" thickBot="1" x14ac:dyDescent="0.3">
      <c r="A135" s="211"/>
      <c r="C135" s="22"/>
      <c r="D135" s="23"/>
      <c r="E135" s="23"/>
      <c r="F135" s="22"/>
      <c r="G135" s="23"/>
      <c r="H135" s="23"/>
      <c r="I135" s="22"/>
      <c r="J135" s="23"/>
      <c r="K135" s="23"/>
      <c r="L135" s="22"/>
      <c r="M135" s="23"/>
      <c r="N135" s="23"/>
      <c r="O135" s="22"/>
      <c r="P135" s="23"/>
      <c r="Q135" s="23"/>
      <c r="R135" s="22"/>
      <c r="S135" s="23"/>
      <c r="U135" s="22"/>
      <c r="V135" s="23"/>
      <c r="X135" s="22"/>
      <c r="Y135" s="23"/>
      <c r="AA135" s="22"/>
      <c r="AB135" s="23"/>
      <c r="AD135" s="22"/>
      <c r="AE135" s="23"/>
      <c r="AG135" s="22"/>
      <c r="AH135" s="23"/>
      <c r="AJ135" s="22"/>
      <c r="AK135" s="23"/>
    </row>
    <row r="136" spans="1:37" s="20" customFormat="1" ht="16.5" thickTop="1" thickBot="1" x14ac:dyDescent="0.3">
      <c r="A136" s="211"/>
      <c r="C136" s="22"/>
      <c r="D136" s="23"/>
      <c r="E136" s="23"/>
      <c r="F136" s="22"/>
      <c r="G136" s="23"/>
      <c r="H136" s="23"/>
      <c r="I136" s="22"/>
      <c r="J136" s="23"/>
      <c r="K136" s="23"/>
      <c r="L136" s="22"/>
      <c r="M136" s="23"/>
      <c r="N136" s="23"/>
      <c r="O136" s="22"/>
      <c r="P136" s="23"/>
      <c r="Q136" s="23"/>
      <c r="R136" s="22"/>
      <c r="S136" s="23"/>
      <c r="U136" s="22"/>
      <c r="V136" s="23"/>
      <c r="X136" s="22"/>
      <c r="Y136" s="23"/>
      <c r="AA136" s="22"/>
      <c r="AB136" s="23"/>
      <c r="AD136" s="22"/>
      <c r="AE136" s="23"/>
      <c r="AG136" s="22"/>
      <c r="AH136" s="23"/>
      <c r="AJ136" s="22"/>
      <c r="AK136" s="23"/>
    </row>
    <row r="137" spans="1:37" s="20" customFormat="1" ht="16.5" thickTop="1" thickBot="1" x14ac:dyDescent="0.3">
      <c r="A137" s="211"/>
      <c r="C137" s="22"/>
      <c r="D137" s="23"/>
      <c r="E137" s="23"/>
      <c r="F137" s="22"/>
      <c r="G137" s="23"/>
      <c r="H137" s="23"/>
      <c r="I137" s="22"/>
      <c r="J137" s="23"/>
      <c r="K137" s="23"/>
      <c r="L137" s="22"/>
      <c r="M137" s="23"/>
      <c r="N137" s="23"/>
      <c r="O137" s="22"/>
      <c r="P137" s="23"/>
      <c r="Q137" s="23"/>
      <c r="R137" s="22"/>
      <c r="S137" s="23"/>
      <c r="U137" s="22"/>
      <c r="V137" s="23"/>
      <c r="X137" s="22"/>
      <c r="Y137" s="23"/>
      <c r="AA137" s="22"/>
      <c r="AB137" s="23"/>
      <c r="AD137" s="22"/>
      <c r="AE137" s="23"/>
      <c r="AG137" s="22"/>
      <c r="AH137" s="23"/>
      <c r="AJ137" s="22"/>
      <c r="AK137" s="23"/>
    </row>
    <row r="138" spans="1:37" s="20" customFormat="1" ht="16.5" thickTop="1" thickBot="1" x14ac:dyDescent="0.3">
      <c r="A138" s="211"/>
      <c r="C138" s="22"/>
      <c r="D138" s="23"/>
      <c r="E138" s="23"/>
      <c r="F138" s="22"/>
      <c r="G138" s="23"/>
      <c r="H138" s="23"/>
      <c r="I138" s="22"/>
      <c r="J138" s="23"/>
      <c r="K138" s="23"/>
      <c r="L138" s="22"/>
      <c r="M138" s="23"/>
      <c r="N138" s="23"/>
      <c r="O138" s="22"/>
      <c r="P138" s="23"/>
      <c r="Q138" s="23"/>
      <c r="R138" s="22"/>
      <c r="S138" s="23"/>
      <c r="U138" s="22"/>
      <c r="V138" s="23"/>
      <c r="X138" s="22"/>
      <c r="Y138" s="23"/>
      <c r="AA138" s="22"/>
      <c r="AB138" s="23"/>
      <c r="AD138" s="22"/>
      <c r="AE138" s="23"/>
      <c r="AG138" s="22"/>
      <c r="AH138" s="23"/>
      <c r="AJ138" s="22"/>
      <c r="AK138" s="23"/>
    </row>
    <row r="139" spans="1:37" ht="16.5" thickTop="1" thickBot="1" x14ac:dyDescent="0.3">
      <c r="C139" s="22"/>
      <c r="D139" s="23"/>
      <c r="E139" s="23"/>
      <c r="F139" s="22"/>
      <c r="G139" s="23"/>
      <c r="H139" s="23"/>
      <c r="I139" s="22"/>
      <c r="J139" s="23"/>
      <c r="K139" s="23"/>
      <c r="L139" s="22"/>
      <c r="M139" s="23"/>
      <c r="N139" s="23"/>
      <c r="O139" s="22"/>
      <c r="P139" s="23"/>
      <c r="Q139" s="23"/>
      <c r="R139" s="22"/>
      <c r="S139" s="23"/>
      <c r="T139" s="20"/>
      <c r="U139" s="22"/>
      <c r="V139" s="23"/>
      <c r="X139" s="22"/>
      <c r="Y139" s="23"/>
      <c r="AA139" s="22"/>
      <c r="AB139" s="23"/>
      <c r="AD139" s="22"/>
      <c r="AE139" s="23"/>
      <c r="AG139" s="22"/>
      <c r="AH139" s="23"/>
      <c r="AJ139" s="22"/>
      <c r="AK139" s="23"/>
    </row>
    <row r="140" spans="1:37" ht="16.5" thickTop="1" thickBot="1" x14ac:dyDescent="0.3">
      <c r="C140" s="22"/>
      <c r="D140" s="23"/>
      <c r="E140" s="23"/>
      <c r="F140" s="22"/>
      <c r="G140" s="23"/>
      <c r="H140" s="23"/>
      <c r="I140" s="22"/>
      <c r="J140" s="23"/>
      <c r="K140" s="23"/>
      <c r="L140" s="22"/>
      <c r="M140" s="23"/>
      <c r="N140" s="23"/>
      <c r="O140" s="22"/>
      <c r="P140" s="23"/>
      <c r="Q140" s="23"/>
      <c r="R140" s="22"/>
      <c r="S140" s="23"/>
      <c r="T140" s="20"/>
      <c r="U140" s="22"/>
      <c r="V140" s="23"/>
      <c r="X140" s="22"/>
      <c r="Y140" s="23"/>
      <c r="AA140" s="22"/>
      <c r="AB140" s="23"/>
      <c r="AD140" s="22"/>
      <c r="AE140" s="23"/>
      <c r="AG140" s="22"/>
      <c r="AH140" s="23"/>
      <c r="AJ140" s="22"/>
      <c r="AK140" s="23"/>
    </row>
    <row r="141" spans="1:37" ht="16.5" thickTop="1" thickBot="1" x14ac:dyDescent="0.3">
      <c r="C141" s="22"/>
      <c r="D141" s="23"/>
      <c r="E141" s="23"/>
      <c r="F141" s="22"/>
      <c r="G141" s="23"/>
      <c r="H141" s="23"/>
      <c r="I141" s="22"/>
      <c r="J141" s="23"/>
      <c r="K141" s="23"/>
      <c r="L141" s="22"/>
      <c r="M141" s="23"/>
      <c r="N141" s="23"/>
      <c r="O141" s="22"/>
      <c r="P141" s="23"/>
      <c r="Q141" s="23"/>
      <c r="R141" s="22"/>
      <c r="S141" s="23"/>
      <c r="T141" s="20"/>
      <c r="U141" s="22"/>
      <c r="V141" s="23"/>
      <c r="X141" s="22"/>
      <c r="Y141" s="23"/>
      <c r="AA141" s="22"/>
      <c r="AB141" s="23"/>
      <c r="AD141" s="22"/>
      <c r="AE141" s="23"/>
      <c r="AG141" s="22"/>
      <c r="AH141" s="23"/>
      <c r="AJ141" s="22"/>
      <c r="AK141" s="23"/>
    </row>
    <row r="142" spans="1:37" ht="16.5" thickTop="1" thickBot="1" x14ac:dyDescent="0.3">
      <c r="C142" s="22"/>
      <c r="D142" s="23"/>
      <c r="E142" s="23"/>
      <c r="F142" s="22"/>
      <c r="G142" s="23"/>
      <c r="H142" s="23"/>
      <c r="I142" s="22"/>
      <c r="J142" s="23"/>
      <c r="K142" s="23"/>
      <c r="L142" s="22"/>
      <c r="M142" s="23"/>
      <c r="N142" s="23"/>
      <c r="O142" s="22"/>
      <c r="P142" s="23"/>
      <c r="Q142" s="23"/>
      <c r="R142" s="22"/>
      <c r="S142" s="23"/>
      <c r="T142" s="20"/>
      <c r="U142" s="22"/>
      <c r="V142" s="23"/>
      <c r="X142" s="22"/>
      <c r="Y142" s="23"/>
      <c r="AA142" s="22"/>
      <c r="AB142" s="23"/>
      <c r="AD142" s="22"/>
      <c r="AE142" s="23"/>
      <c r="AG142" s="22"/>
      <c r="AH142" s="23"/>
      <c r="AJ142" s="22"/>
      <c r="AK142" s="23"/>
    </row>
    <row r="143" spans="1:37" ht="16.5" thickTop="1" thickBot="1" x14ac:dyDescent="0.3">
      <c r="C143" s="22"/>
      <c r="D143" s="23"/>
      <c r="E143" s="23"/>
      <c r="F143" s="22"/>
      <c r="G143" s="23"/>
      <c r="H143" s="23"/>
      <c r="I143" s="22"/>
      <c r="J143" s="23"/>
      <c r="K143" s="23"/>
      <c r="L143" s="22"/>
      <c r="M143" s="23"/>
      <c r="N143" s="23"/>
      <c r="O143" s="22"/>
      <c r="P143" s="23"/>
      <c r="Q143" s="23"/>
      <c r="R143" s="22"/>
      <c r="S143" s="23"/>
      <c r="T143" s="20"/>
      <c r="U143" s="22"/>
      <c r="V143" s="23"/>
      <c r="X143" s="22"/>
      <c r="Y143" s="23"/>
      <c r="AA143" s="22"/>
      <c r="AB143" s="23"/>
      <c r="AD143" s="22"/>
      <c r="AE143" s="23"/>
      <c r="AG143" s="22"/>
      <c r="AH143" s="23"/>
      <c r="AJ143" s="22"/>
      <c r="AK143" s="23"/>
    </row>
    <row r="144" spans="1:37" ht="16.5" thickTop="1" thickBot="1" x14ac:dyDescent="0.3">
      <c r="C144" s="22"/>
      <c r="D144" s="23"/>
      <c r="E144" s="23"/>
      <c r="F144" s="22"/>
      <c r="G144" s="23"/>
      <c r="H144" s="23"/>
      <c r="I144" s="22"/>
      <c r="J144" s="23"/>
      <c r="K144" s="23"/>
      <c r="L144" s="22"/>
      <c r="M144" s="23"/>
      <c r="N144" s="23"/>
      <c r="O144" s="22"/>
      <c r="P144" s="23"/>
      <c r="Q144" s="23"/>
      <c r="R144" s="22"/>
      <c r="S144" s="23"/>
      <c r="T144" s="20"/>
      <c r="U144" s="22"/>
      <c r="V144" s="23"/>
      <c r="X144" s="22"/>
      <c r="Y144" s="23"/>
      <c r="AA144" s="22"/>
      <c r="AB144" s="23"/>
      <c r="AD144" s="22"/>
      <c r="AE144" s="23"/>
      <c r="AG144" s="22"/>
      <c r="AH144" s="23"/>
      <c r="AJ144" s="22"/>
      <c r="AK144" s="23"/>
    </row>
    <row r="145" spans="3:37" ht="16.5" thickTop="1" thickBot="1" x14ac:dyDescent="0.3">
      <c r="C145" s="22"/>
      <c r="D145" s="23"/>
      <c r="E145" s="23"/>
      <c r="F145" s="22"/>
      <c r="G145" s="23"/>
      <c r="H145" s="23"/>
      <c r="I145" s="22"/>
      <c r="J145" s="23"/>
      <c r="K145" s="23"/>
      <c r="L145" s="22"/>
      <c r="M145" s="23"/>
      <c r="N145" s="23"/>
      <c r="O145" s="22"/>
      <c r="P145" s="23"/>
      <c r="Q145" s="23"/>
      <c r="R145" s="22"/>
      <c r="S145" s="23"/>
      <c r="T145" s="20"/>
      <c r="U145" s="22"/>
      <c r="V145" s="23"/>
      <c r="X145" s="22"/>
      <c r="Y145" s="23"/>
      <c r="AA145" s="22"/>
      <c r="AB145" s="23"/>
      <c r="AD145" s="22"/>
      <c r="AE145" s="23"/>
      <c r="AG145" s="22"/>
      <c r="AH145" s="23"/>
      <c r="AJ145" s="22"/>
      <c r="AK145" s="23"/>
    </row>
    <row r="146" spans="3:37" ht="16.5" thickTop="1" thickBot="1" x14ac:dyDescent="0.3">
      <c r="C146" s="22"/>
      <c r="D146" s="23"/>
      <c r="E146" s="23"/>
      <c r="F146" s="22"/>
      <c r="G146" s="23"/>
      <c r="H146" s="23"/>
      <c r="I146" s="22"/>
      <c r="J146" s="23"/>
      <c r="K146" s="23"/>
      <c r="L146" s="22"/>
      <c r="M146" s="23"/>
      <c r="N146" s="23"/>
      <c r="O146" s="22"/>
      <c r="P146" s="23"/>
      <c r="Q146" s="23"/>
      <c r="R146" s="22"/>
      <c r="S146" s="23"/>
      <c r="T146" s="20"/>
      <c r="U146" s="22"/>
      <c r="V146" s="23"/>
      <c r="X146" s="22"/>
      <c r="Y146" s="23"/>
      <c r="AA146" s="22"/>
      <c r="AB146" s="23"/>
      <c r="AD146" s="22"/>
      <c r="AE146" s="23"/>
      <c r="AG146" s="22"/>
      <c r="AH146" s="23"/>
      <c r="AJ146" s="22"/>
      <c r="AK146" s="23"/>
    </row>
    <row r="147" spans="3:37" ht="16.5" thickTop="1" thickBot="1" x14ac:dyDescent="0.3">
      <c r="C147" s="22"/>
      <c r="D147" s="23"/>
      <c r="E147" s="23"/>
      <c r="F147" s="22"/>
      <c r="G147" s="23"/>
      <c r="H147" s="23"/>
      <c r="I147" s="22"/>
      <c r="J147" s="23"/>
      <c r="K147" s="23"/>
      <c r="L147" s="22"/>
      <c r="M147" s="23"/>
      <c r="N147" s="23"/>
      <c r="O147" s="22"/>
      <c r="P147" s="23"/>
      <c r="Q147" s="23"/>
      <c r="R147" s="22"/>
      <c r="S147" s="23"/>
      <c r="T147" s="20"/>
      <c r="U147" s="22"/>
      <c r="V147" s="23"/>
      <c r="X147" s="22"/>
      <c r="Y147" s="23"/>
      <c r="AA147" s="22"/>
      <c r="AB147" s="23"/>
      <c r="AD147" s="22"/>
      <c r="AE147" s="23"/>
      <c r="AG147" s="22"/>
      <c r="AH147" s="23"/>
      <c r="AJ147" s="22"/>
      <c r="AK147" s="23"/>
    </row>
    <row r="148" spans="3:37" ht="16.5" thickTop="1" thickBot="1" x14ac:dyDescent="0.3">
      <c r="C148" s="22"/>
      <c r="D148" s="23"/>
      <c r="E148" s="23"/>
      <c r="F148" s="22"/>
      <c r="G148" s="23"/>
      <c r="H148" s="23"/>
      <c r="I148" s="22"/>
      <c r="J148" s="23"/>
      <c r="K148" s="23"/>
      <c r="L148" s="22"/>
      <c r="M148" s="23"/>
      <c r="N148" s="23"/>
      <c r="O148" s="22"/>
      <c r="P148" s="23"/>
      <c r="Q148" s="23"/>
      <c r="R148" s="22"/>
      <c r="S148" s="23"/>
      <c r="T148" s="20"/>
      <c r="U148" s="22"/>
      <c r="V148" s="23"/>
      <c r="X148" s="22"/>
      <c r="Y148" s="23"/>
      <c r="AA148" s="22"/>
      <c r="AB148" s="23"/>
      <c r="AD148" s="22"/>
      <c r="AE148" s="23"/>
      <c r="AG148" s="22"/>
      <c r="AH148" s="23"/>
      <c r="AJ148" s="22"/>
      <c r="AK148" s="23"/>
    </row>
    <row r="149" spans="3:37" ht="16.5" thickTop="1" thickBot="1" x14ac:dyDescent="0.3">
      <c r="C149" s="22"/>
      <c r="D149" s="23"/>
      <c r="E149" s="23"/>
      <c r="F149" s="22"/>
      <c r="G149" s="23"/>
      <c r="H149" s="23"/>
      <c r="I149" s="22"/>
      <c r="J149" s="23"/>
      <c r="K149" s="23"/>
      <c r="L149" s="22"/>
      <c r="M149" s="23"/>
      <c r="N149" s="23"/>
      <c r="O149" s="22"/>
      <c r="P149" s="23"/>
      <c r="Q149" s="23"/>
      <c r="R149" s="22"/>
      <c r="S149" s="23"/>
      <c r="T149" s="20"/>
      <c r="U149" s="22"/>
      <c r="V149" s="23"/>
      <c r="X149" s="22"/>
      <c r="Y149" s="23"/>
      <c r="AA149" s="22"/>
      <c r="AB149" s="23"/>
      <c r="AD149" s="22"/>
      <c r="AE149" s="23"/>
      <c r="AG149" s="22"/>
      <c r="AH149" s="23"/>
      <c r="AJ149" s="22"/>
      <c r="AK149" s="23"/>
    </row>
    <row r="150" spans="3:37" ht="16.5" thickTop="1" thickBot="1" x14ac:dyDescent="0.3">
      <c r="C150" s="22"/>
      <c r="D150" s="23"/>
      <c r="E150" s="23"/>
      <c r="F150" s="22"/>
      <c r="G150" s="23"/>
      <c r="H150" s="23"/>
      <c r="I150" s="22"/>
      <c r="J150" s="23"/>
      <c r="K150" s="23"/>
      <c r="L150" s="22"/>
      <c r="M150" s="23"/>
      <c r="N150" s="23"/>
      <c r="O150" s="22"/>
      <c r="P150" s="23"/>
      <c r="Q150" s="23"/>
      <c r="R150" s="22"/>
      <c r="S150" s="23"/>
      <c r="T150" s="20"/>
      <c r="U150" s="22"/>
      <c r="V150" s="23"/>
      <c r="X150" s="22"/>
      <c r="Y150" s="23"/>
      <c r="AA150" s="22"/>
      <c r="AB150" s="23"/>
      <c r="AD150" s="22"/>
      <c r="AE150" s="23"/>
      <c r="AG150" s="22"/>
      <c r="AH150" s="23"/>
      <c r="AJ150" s="22"/>
      <c r="AK150" s="23"/>
    </row>
    <row r="151" spans="3:37" ht="16.5" thickTop="1" thickBot="1" x14ac:dyDescent="0.3">
      <c r="C151" s="22"/>
      <c r="D151" s="23"/>
      <c r="E151" s="23"/>
      <c r="F151" s="22"/>
      <c r="G151" s="23"/>
      <c r="H151" s="23"/>
      <c r="I151" s="22"/>
      <c r="J151" s="23"/>
      <c r="K151" s="23"/>
      <c r="L151" s="22"/>
      <c r="M151" s="23"/>
      <c r="N151" s="23"/>
      <c r="O151" s="22"/>
      <c r="P151" s="23"/>
      <c r="Q151" s="23"/>
      <c r="R151" s="22"/>
      <c r="S151" s="23"/>
      <c r="T151" s="20"/>
      <c r="U151" s="22"/>
      <c r="V151" s="23"/>
      <c r="X151" s="22"/>
      <c r="Y151" s="23"/>
      <c r="AA151" s="22"/>
      <c r="AB151" s="23"/>
      <c r="AD151" s="22"/>
      <c r="AE151" s="23"/>
      <c r="AG151" s="22"/>
      <c r="AH151" s="23"/>
      <c r="AJ151" s="22"/>
      <c r="AK151" s="23"/>
    </row>
    <row r="152" spans="3:37" ht="16.5" thickTop="1" thickBot="1" x14ac:dyDescent="0.3">
      <c r="C152" s="22"/>
      <c r="D152" s="23"/>
      <c r="E152" s="23"/>
      <c r="F152" s="22"/>
      <c r="G152" s="23"/>
      <c r="H152" s="23"/>
      <c r="I152" s="22"/>
      <c r="J152" s="23"/>
      <c r="K152" s="23"/>
      <c r="L152" s="22"/>
      <c r="M152" s="23"/>
      <c r="N152" s="23"/>
      <c r="O152" s="22"/>
      <c r="P152" s="23"/>
      <c r="Q152" s="23"/>
      <c r="R152" s="22"/>
      <c r="S152" s="23"/>
      <c r="T152" s="20"/>
      <c r="U152" s="22"/>
      <c r="V152" s="23"/>
      <c r="X152" s="22"/>
      <c r="Y152" s="23"/>
      <c r="AA152" s="22"/>
      <c r="AB152" s="23"/>
      <c r="AD152" s="22"/>
      <c r="AE152" s="23"/>
      <c r="AG152" s="22"/>
      <c r="AH152" s="23"/>
      <c r="AJ152" s="22"/>
      <c r="AK152" s="23"/>
    </row>
    <row r="153" spans="3:37" ht="16.5" thickTop="1" thickBot="1" x14ac:dyDescent="0.3">
      <c r="C153" s="22"/>
      <c r="D153" s="23"/>
      <c r="E153" s="23"/>
      <c r="F153" s="22"/>
      <c r="G153" s="23"/>
      <c r="H153" s="23"/>
      <c r="I153" s="22"/>
      <c r="J153" s="23"/>
      <c r="K153" s="23"/>
      <c r="L153" s="22"/>
      <c r="M153" s="23"/>
      <c r="N153" s="23"/>
      <c r="O153" s="22"/>
      <c r="P153" s="23"/>
      <c r="Q153" s="23"/>
      <c r="R153" s="22"/>
      <c r="S153" s="23"/>
      <c r="T153" s="20"/>
      <c r="U153" s="22"/>
      <c r="V153" s="23"/>
      <c r="X153" s="22"/>
      <c r="Y153" s="23"/>
      <c r="AA153" s="22"/>
      <c r="AB153" s="23"/>
      <c r="AD153" s="22"/>
      <c r="AE153" s="23"/>
      <c r="AG153" s="22"/>
      <c r="AH153" s="23"/>
      <c r="AJ153" s="22"/>
      <c r="AK153" s="23"/>
    </row>
    <row r="154" spans="3:37" ht="16.5" thickTop="1" thickBot="1" x14ac:dyDescent="0.3">
      <c r="C154" s="22"/>
      <c r="D154" s="23"/>
      <c r="E154" s="23"/>
      <c r="F154" s="22"/>
      <c r="G154" s="23"/>
      <c r="H154" s="23"/>
      <c r="I154" s="22"/>
      <c r="J154" s="23"/>
      <c r="K154" s="23"/>
      <c r="L154" s="22"/>
      <c r="M154" s="23"/>
      <c r="N154" s="23"/>
      <c r="O154" s="22"/>
      <c r="P154" s="23"/>
      <c r="Q154" s="23"/>
      <c r="R154" s="22"/>
      <c r="S154" s="23"/>
      <c r="T154" s="20"/>
      <c r="U154" s="22"/>
      <c r="V154" s="23"/>
      <c r="X154" s="22"/>
      <c r="Y154" s="23"/>
      <c r="AA154" s="22"/>
      <c r="AB154" s="23"/>
      <c r="AD154" s="22"/>
      <c r="AE154" s="23"/>
      <c r="AG154" s="22"/>
      <c r="AH154" s="23"/>
      <c r="AJ154" s="22"/>
      <c r="AK154" s="23"/>
    </row>
    <row r="155" spans="3:37" ht="16.5" thickTop="1" thickBot="1" x14ac:dyDescent="0.3">
      <c r="C155" s="22"/>
      <c r="D155" s="23"/>
      <c r="E155" s="23"/>
      <c r="F155" s="22"/>
      <c r="G155" s="23"/>
      <c r="H155" s="23"/>
      <c r="I155" s="22"/>
      <c r="J155" s="23"/>
      <c r="K155" s="23"/>
      <c r="L155" s="22"/>
      <c r="M155" s="23"/>
      <c r="N155" s="23"/>
      <c r="O155" s="22"/>
      <c r="P155" s="23"/>
      <c r="Q155" s="23"/>
      <c r="R155" s="22"/>
      <c r="S155" s="23"/>
      <c r="T155" s="20"/>
      <c r="U155" s="22"/>
      <c r="V155" s="23"/>
      <c r="X155" s="22"/>
      <c r="Y155" s="23"/>
      <c r="AA155" s="22"/>
      <c r="AB155" s="23"/>
      <c r="AD155" s="22"/>
      <c r="AE155" s="23"/>
      <c r="AG155" s="22"/>
      <c r="AH155" s="23"/>
      <c r="AJ155" s="22"/>
      <c r="AK155" s="23"/>
    </row>
    <row r="156" spans="3:37" ht="16.5" thickTop="1" thickBot="1" x14ac:dyDescent="0.3">
      <c r="C156" s="22"/>
      <c r="D156" s="23"/>
      <c r="E156" s="23"/>
      <c r="F156" s="22"/>
      <c r="G156" s="23"/>
      <c r="H156" s="23"/>
      <c r="I156" s="22"/>
      <c r="J156" s="23"/>
      <c r="K156" s="23"/>
      <c r="L156" s="22"/>
      <c r="M156" s="23"/>
      <c r="N156" s="23"/>
      <c r="O156" s="22"/>
      <c r="P156" s="23"/>
      <c r="Q156" s="23"/>
      <c r="R156" s="22"/>
      <c r="S156" s="23"/>
      <c r="T156" s="20"/>
      <c r="U156" s="22"/>
      <c r="V156" s="23"/>
      <c r="X156" s="22"/>
      <c r="Y156" s="23"/>
      <c r="AA156" s="22"/>
      <c r="AB156" s="23"/>
      <c r="AD156" s="22"/>
      <c r="AE156" s="23"/>
      <c r="AG156" s="22"/>
      <c r="AH156" s="23"/>
      <c r="AJ156" s="22"/>
      <c r="AK156" s="23"/>
    </row>
    <row r="157" spans="3:37" ht="16.5" thickTop="1" thickBot="1" x14ac:dyDescent="0.3">
      <c r="C157" s="22"/>
      <c r="D157" s="23"/>
      <c r="E157" s="23"/>
      <c r="F157" s="22"/>
      <c r="G157" s="23"/>
      <c r="H157" s="23"/>
      <c r="I157" s="22"/>
      <c r="J157" s="23"/>
      <c r="K157" s="23"/>
      <c r="L157" s="22"/>
      <c r="M157" s="23"/>
      <c r="N157" s="23"/>
      <c r="O157" s="22"/>
      <c r="P157" s="23"/>
      <c r="Q157" s="23"/>
      <c r="R157" s="22"/>
      <c r="S157" s="23"/>
      <c r="T157" s="20"/>
      <c r="U157" s="22"/>
      <c r="V157" s="23"/>
      <c r="X157" s="22"/>
      <c r="Y157" s="23"/>
      <c r="AA157" s="22"/>
      <c r="AB157" s="23"/>
      <c r="AD157" s="22"/>
      <c r="AE157" s="23"/>
      <c r="AG157" s="22"/>
      <c r="AH157" s="23"/>
      <c r="AJ157" s="22"/>
      <c r="AK157" s="23"/>
    </row>
    <row r="158" spans="3:37" ht="16.5" thickTop="1" thickBot="1" x14ac:dyDescent="0.3">
      <c r="C158" s="22"/>
      <c r="D158" s="23"/>
      <c r="E158" s="23"/>
      <c r="F158" s="22"/>
      <c r="G158" s="23"/>
      <c r="H158" s="23"/>
      <c r="I158" s="22"/>
      <c r="J158" s="23"/>
      <c r="K158" s="23"/>
      <c r="L158" s="22"/>
      <c r="M158" s="23"/>
      <c r="N158" s="23"/>
      <c r="O158" s="22"/>
      <c r="P158" s="23"/>
      <c r="Q158" s="23"/>
      <c r="R158" s="22"/>
      <c r="S158" s="23"/>
      <c r="T158" s="20"/>
      <c r="U158" s="22"/>
      <c r="V158" s="23"/>
      <c r="X158" s="22"/>
      <c r="Y158" s="23"/>
      <c r="AA158" s="22"/>
      <c r="AB158" s="23"/>
      <c r="AD158" s="22"/>
      <c r="AE158" s="23"/>
      <c r="AG158" s="22"/>
      <c r="AH158" s="23"/>
      <c r="AJ158" s="22"/>
      <c r="AK158" s="23"/>
    </row>
    <row r="159" spans="3:37" ht="16.5" thickTop="1" thickBot="1" x14ac:dyDescent="0.3">
      <c r="C159" s="22"/>
      <c r="D159" s="23"/>
      <c r="E159" s="23"/>
      <c r="F159" s="22"/>
      <c r="G159" s="23"/>
      <c r="H159" s="23"/>
      <c r="I159" s="22"/>
      <c r="J159" s="23"/>
      <c r="K159" s="23"/>
      <c r="L159" s="22"/>
      <c r="M159" s="23"/>
      <c r="N159" s="23"/>
      <c r="O159" s="22"/>
      <c r="P159" s="23"/>
      <c r="Q159" s="23"/>
      <c r="R159" s="22"/>
      <c r="S159" s="23"/>
      <c r="T159" s="20"/>
      <c r="U159" s="22"/>
      <c r="V159" s="23"/>
      <c r="X159" s="22"/>
      <c r="Y159" s="23"/>
      <c r="AA159" s="22"/>
      <c r="AB159" s="23"/>
      <c r="AD159" s="22"/>
      <c r="AE159" s="23"/>
      <c r="AG159" s="22"/>
      <c r="AH159" s="23"/>
      <c r="AJ159" s="22"/>
      <c r="AK159" s="23"/>
    </row>
    <row r="160" spans="3:37" ht="16.5" thickTop="1" thickBot="1" x14ac:dyDescent="0.3">
      <c r="C160" s="22"/>
      <c r="D160" s="23"/>
      <c r="E160" s="23"/>
      <c r="F160" s="22"/>
      <c r="G160" s="23"/>
      <c r="H160" s="23"/>
      <c r="I160" s="22"/>
      <c r="J160" s="23"/>
      <c r="K160" s="23"/>
      <c r="L160" s="22"/>
      <c r="M160" s="23"/>
      <c r="N160" s="23"/>
      <c r="O160" s="22"/>
      <c r="P160" s="23"/>
      <c r="Q160" s="23"/>
      <c r="R160" s="22"/>
      <c r="S160" s="23"/>
      <c r="T160" s="20"/>
      <c r="U160" s="22"/>
      <c r="V160" s="23"/>
      <c r="X160" s="22"/>
      <c r="Y160" s="23"/>
      <c r="AA160" s="22"/>
      <c r="AB160" s="23"/>
      <c r="AD160" s="22"/>
      <c r="AE160" s="23"/>
      <c r="AG160" s="22"/>
      <c r="AH160" s="23"/>
      <c r="AJ160" s="22"/>
      <c r="AK160" s="23"/>
    </row>
    <row r="161" spans="3:37" ht="16.5" thickTop="1" thickBot="1" x14ac:dyDescent="0.3">
      <c r="C161" s="22"/>
      <c r="D161" s="23"/>
      <c r="E161" s="23"/>
      <c r="F161" s="22"/>
      <c r="G161" s="23"/>
      <c r="H161" s="23"/>
      <c r="I161" s="22"/>
      <c r="J161" s="23"/>
      <c r="K161" s="23"/>
      <c r="L161" s="22"/>
      <c r="M161" s="23"/>
      <c r="N161" s="23"/>
      <c r="O161" s="22"/>
      <c r="P161" s="23"/>
      <c r="Q161" s="23"/>
      <c r="R161" s="22"/>
      <c r="S161" s="23"/>
      <c r="T161" s="20"/>
      <c r="U161" s="22"/>
      <c r="V161" s="23"/>
      <c r="X161" s="22"/>
      <c r="Y161" s="23"/>
      <c r="AA161" s="22"/>
      <c r="AB161" s="23"/>
      <c r="AD161" s="22"/>
      <c r="AE161" s="23"/>
      <c r="AG161" s="22"/>
      <c r="AH161" s="23"/>
      <c r="AJ161" s="22"/>
      <c r="AK161" s="23"/>
    </row>
    <row r="162" spans="3:37" ht="16.5" thickTop="1" thickBot="1" x14ac:dyDescent="0.3">
      <c r="C162" s="22"/>
      <c r="D162" s="23"/>
      <c r="E162" s="23"/>
      <c r="F162" s="22"/>
      <c r="G162" s="23"/>
      <c r="H162" s="23"/>
      <c r="I162" s="22"/>
      <c r="J162" s="23"/>
      <c r="K162" s="23"/>
      <c r="L162" s="22"/>
      <c r="M162" s="23"/>
      <c r="N162" s="23"/>
      <c r="O162" s="22"/>
      <c r="P162" s="23"/>
      <c r="Q162" s="23"/>
      <c r="R162" s="22"/>
      <c r="S162" s="23"/>
      <c r="T162" s="20"/>
      <c r="U162" s="22"/>
      <c r="V162" s="23"/>
      <c r="X162" s="22"/>
      <c r="Y162" s="23"/>
      <c r="AA162" s="22"/>
      <c r="AB162" s="23"/>
      <c r="AD162" s="22"/>
      <c r="AE162" s="23"/>
      <c r="AG162" s="22"/>
      <c r="AH162" s="23"/>
      <c r="AJ162" s="22"/>
      <c r="AK162" s="23"/>
    </row>
    <row r="163" spans="3:37" ht="16.5" thickTop="1" thickBot="1" x14ac:dyDescent="0.3">
      <c r="C163" s="22"/>
      <c r="D163" s="23"/>
      <c r="E163" s="23"/>
      <c r="F163" s="22"/>
      <c r="G163" s="23"/>
      <c r="H163" s="23"/>
      <c r="I163" s="22"/>
      <c r="J163" s="23"/>
      <c r="K163" s="23"/>
      <c r="L163" s="22"/>
      <c r="M163" s="23"/>
      <c r="N163" s="23"/>
      <c r="O163" s="22"/>
      <c r="P163" s="23"/>
      <c r="Q163" s="23"/>
      <c r="R163" s="22"/>
      <c r="S163" s="23"/>
      <c r="T163" s="20"/>
      <c r="U163" s="22"/>
      <c r="V163" s="23"/>
      <c r="X163" s="22"/>
      <c r="Y163" s="23"/>
      <c r="AA163" s="22"/>
      <c r="AB163" s="23"/>
      <c r="AD163" s="22"/>
      <c r="AE163" s="23"/>
      <c r="AG163" s="22"/>
      <c r="AH163" s="23"/>
      <c r="AJ163" s="22"/>
      <c r="AK163" s="23"/>
    </row>
    <row r="164" spans="3:37" ht="16.5" thickTop="1" thickBot="1" x14ac:dyDescent="0.3">
      <c r="C164" s="22"/>
      <c r="D164" s="23"/>
      <c r="E164" s="23"/>
      <c r="F164" s="22"/>
      <c r="G164" s="23"/>
      <c r="H164" s="23"/>
      <c r="I164" s="22"/>
      <c r="J164" s="23"/>
      <c r="K164" s="23"/>
      <c r="L164" s="22"/>
      <c r="M164" s="23"/>
      <c r="N164" s="23"/>
      <c r="O164" s="22"/>
      <c r="P164" s="23"/>
      <c r="Q164" s="23"/>
      <c r="R164" s="22"/>
      <c r="S164" s="23"/>
      <c r="T164" s="20"/>
      <c r="U164" s="22"/>
      <c r="V164" s="23"/>
      <c r="X164" s="22"/>
      <c r="Y164" s="23"/>
      <c r="AA164" s="22"/>
      <c r="AB164" s="23"/>
      <c r="AD164" s="22"/>
      <c r="AE164" s="23"/>
      <c r="AG164" s="22"/>
      <c r="AH164" s="23"/>
      <c r="AJ164" s="22"/>
      <c r="AK164" s="23"/>
    </row>
    <row r="165" spans="3:37" ht="16.5" thickTop="1" thickBot="1" x14ac:dyDescent="0.3">
      <c r="C165" s="22"/>
      <c r="D165" s="23"/>
      <c r="E165" s="23"/>
      <c r="F165" s="22"/>
      <c r="G165" s="23"/>
      <c r="H165" s="23"/>
      <c r="I165" s="22"/>
      <c r="J165" s="23"/>
      <c r="K165" s="23"/>
      <c r="L165" s="22"/>
      <c r="M165" s="23"/>
      <c r="N165" s="23"/>
      <c r="O165" s="22"/>
      <c r="P165" s="23"/>
      <c r="Q165" s="23"/>
      <c r="R165" s="22"/>
      <c r="S165" s="23"/>
      <c r="T165" s="20"/>
      <c r="U165" s="22"/>
      <c r="V165" s="23"/>
      <c r="X165" s="22"/>
      <c r="Y165" s="23"/>
      <c r="AA165" s="22"/>
      <c r="AB165" s="23"/>
      <c r="AD165" s="22"/>
      <c r="AE165" s="23"/>
      <c r="AG165" s="22"/>
      <c r="AH165" s="23"/>
      <c r="AJ165" s="22"/>
      <c r="AK165" s="23"/>
    </row>
    <row r="166" spans="3:37" ht="16.5" thickTop="1" thickBot="1" x14ac:dyDescent="0.3">
      <c r="C166" s="22"/>
      <c r="D166" s="23"/>
      <c r="E166" s="23"/>
      <c r="F166" s="22"/>
      <c r="G166" s="23"/>
      <c r="H166" s="23"/>
      <c r="I166" s="22"/>
      <c r="J166" s="23"/>
      <c r="K166" s="23"/>
      <c r="L166" s="22"/>
      <c r="M166" s="23"/>
      <c r="N166" s="23"/>
      <c r="O166" s="22"/>
      <c r="P166" s="23"/>
      <c r="Q166" s="23"/>
      <c r="R166" s="22"/>
      <c r="S166" s="23"/>
      <c r="T166" s="20"/>
      <c r="U166" s="22"/>
      <c r="V166" s="23"/>
      <c r="X166" s="22"/>
      <c r="Y166" s="23"/>
      <c r="AA166" s="22"/>
      <c r="AB166" s="23"/>
      <c r="AD166" s="22"/>
      <c r="AE166" s="23"/>
      <c r="AG166" s="22"/>
      <c r="AH166" s="23"/>
      <c r="AJ166" s="22"/>
      <c r="AK166" s="23"/>
    </row>
    <row r="167" spans="3:37" ht="16.5" thickTop="1" thickBot="1" x14ac:dyDescent="0.3">
      <c r="C167" s="22"/>
      <c r="D167" s="23"/>
      <c r="E167" s="23"/>
      <c r="F167" s="22"/>
      <c r="G167" s="23"/>
      <c r="H167" s="23"/>
      <c r="I167" s="22"/>
      <c r="J167" s="23"/>
      <c r="K167" s="23"/>
      <c r="L167" s="22"/>
      <c r="M167" s="23"/>
      <c r="N167" s="23"/>
      <c r="O167" s="22"/>
      <c r="P167" s="23"/>
      <c r="Q167" s="23"/>
      <c r="R167" s="22"/>
      <c r="S167" s="23"/>
      <c r="T167" s="20"/>
      <c r="U167" s="22"/>
      <c r="V167" s="23"/>
      <c r="X167" s="22"/>
      <c r="Y167" s="23"/>
      <c r="AA167" s="22"/>
      <c r="AB167" s="23"/>
      <c r="AD167" s="22"/>
      <c r="AE167" s="23"/>
      <c r="AG167" s="22"/>
      <c r="AH167" s="23"/>
      <c r="AJ167" s="22"/>
      <c r="AK167" s="23"/>
    </row>
    <row r="168" spans="3:37" ht="16.5" thickTop="1" thickBot="1" x14ac:dyDescent="0.3">
      <c r="C168" s="22"/>
      <c r="D168" s="23"/>
      <c r="E168" s="23"/>
      <c r="F168" s="22"/>
      <c r="G168" s="23"/>
      <c r="H168" s="23"/>
      <c r="I168" s="22"/>
      <c r="J168" s="23"/>
      <c r="K168" s="23"/>
      <c r="L168" s="22"/>
      <c r="M168" s="23"/>
      <c r="N168" s="23"/>
      <c r="O168" s="22"/>
      <c r="P168" s="23"/>
      <c r="Q168" s="23"/>
      <c r="R168" s="22"/>
      <c r="S168" s="23"/>
      <c r="T168" s="20"/>
      <c r="U168" s="22"/>
      <c r="V168" s="23"/>
      <c r="X168" s="22"/>
      <c r="Y168" s="23"/>
      <c r="AA168" s="22"/>
      <c r="AB168" s="23"/>
      <c r="AD168" s="22"/>
      <c r="AE168" s="23"/>
      <c r="AG168" s="22"/>
      <c r="AH168" s="23"/>
      <c r="AJ168" s="22"/>
      <c r="AK168" s="23"/>
    </row>
    <row r="169" spans="3:37" ht="16.5" thickTop="1" thickBot="1" x14ac:dyDescent="0.3">
      <c r="C169" s="22"/>
      <c r="D169" s="23"/>
      <c r="E169" s="23"/>
      <c r="F169" s="22"/>
      <c r="G169" s="23"/>
      <c r="H169" s="23"/>
      <c r="I169" s="22"/>
      <c r="J169" s="23"/>
      <c r="K169" s="23"/>
      <c r="L169" s="22"/>
      <c r="M169" s="23"/>
      <c r="N169" s="23"/>
      <c r="O169" s="22"/>
      <c r="P169" s="23"/>
      <c r="Q169" s="23"/>
      <c r="R169" s="22"/>
      <c r="S169" s="23"/>
      <c r="T169" s="20"/>
      <c r="U169" s="22"/>
      <c r="V169" s="23"/>
      <c r="X169" s="22"/>
      <c r="Y169" s="23"/>
      <c r="AA169" s="22"/>
      <c r="AB169" s="23"/>
      <c r="AD169" s="22"/>
      <c r="AE169" s="23"/>
      <c r="AG169" s="22"/>
      <c r="AH169" s="23"/>
      <c r="AJ169" s="22"/>
      <c r="AK169" s="23"/>
    </row>
    <row r="170" spans="3:37" ht="16.5" thickTop="1" thickBot="1" x14ac:dyDescent="0.3">
      <c r="C170" s="22"/>
      <c r="D170" s="23"/>
      <c r="E170" s="23"/>
      <c r="F170" s="22"/>
      <c r="G170" s="23"/>
      <c r="H170" s="23"/>
      <c r="I170" s="22"/>
      <c r="J170" s="23"/>
      <c r="K170" s="23"/>
      <c r="L170" s="22"/>
      <c r="M170" s="23"/>
      <c r="N170" s="23"/>
      <c r="O170" s="22"/>
      <c r="P170" s="23"/>
      <c r="Q170" s="23"/>
      <c r="R170" s="22"/>
      <c r="S170" s="23"/>
      <c r="T170" s="20"/>
      <c r="U170" s="22"/>
      <c r="V170" s="23"/>
      <c r="X170" s="22"/>
      <c r="Y170" s="23"/>
      <c r="AA170" s="22"/>
      <c r="AB170" s="23"/>
      <c r="AD170" s="22"/>
      <c r="AE170" s="23"/>
      <c r="AG170" s="22"/>
      <c r="AH170" s="23"/>
      <c r="AJ170" s="22"/>
      <c r="AK170" s="23"/>
    </row>
    <row r="171" spans="3:37" ht="16.5" thickTop="1" thickBot="1" x14ac:dyDescent="0.3">
      <c r="C171" s="22"/>
      <c r="D171" s="23"/>
      <c r="E171" s="23"/>
      <c r="F171" s="22"/>
      <c r="G171" s="23"/>
      <c r="H171" s="23"/>
      <c r="I171" s="22"/>
      <c r="J171" s="23"/>
      <c r="K171" s="23"/>
      <c r="L171" s="22"/>
      <c r="M171" s="23"/>
      <c r="N171" s="23"/>
      <c r="O171" s="22"/>
      <c r="P171" s="23"/>
      <c r="Q171" s="23"/>
      <c r="R171" s="22"/>
      <c r="S171" s="23"/>
      <c r="T171" s="20"/>
      <c r="U171" s="22"/>
      <c r="V171" s="23"/>
      <c r="X171" s="22"/>
      <c r="Y171" s="23"/>
      <c r="AA171" s="22"/>
      <c r="AB171" s="23"/>
      <c r="AD171" s="22"/>
      <c r="AE171" s="23"/>
      <c r="AG171" s="22"/>
      <c r="AH171" s="23"/>
      <c r="AJ171" s="22"/>
      <c r="AK171" s="23"/>
    </row>
    <row r="172" spans="3:37" ht="16.5" thickTop="1" thickBot="1" x14ac:dyDescent="0.3">
      <c r="C172" s="22"/>
      <c r="D172" s="23"/>
      <c r="E172" s="23"/>
      <c r="F172" s="22"/>
      <c r="G172" s="23"/>
      <c r="H172" s="23"/>
      <c r="I172" s="22"/>
      <c r="J172" s="23"/>
      <c r="K172" s="23"/>
      <c r="L172" s="22"/>
      <c r="M172" s="23"/>
      <c r="N172" s="23"/>
      <c r="O172" s="22"/>
      <c r="P172" s="23"/>
      <c r="Q172" s="23"/>
      <c r="R172" s="22"/>
      <c r="S172" s="23"/>
      <c r="T172" s="20"/>
      <c r="U172" s="22"/>
      <c r="V172" s="23"/>
      <c r="X172" s="22"/>
      <c r="Y172" s="23"/>
      <c r="AA172" s="22"/>
      <c r="AB172" s="23"/>
      <c r="AD172" s="22"/>
      <c r="AE172" s="23"/>
      <c r="AG172" s="22"/>
      <c r="AH172" s="23"/>
      <c r="AJ172" s="22"/>
      <c r="AK172" s="23"/>
    </row>
    <row r="173" spans="3:37" ht="16.5" thickTop="1" thickBot="1" x14ac:dyDescent="0.3">
      <c r="C173" s="22"/>
      <c r="D173" s="23"/>
      <c r="E173" s="23"/>
      <c r="F173" s="22"/>
      <c r="G173" s="23"/>
      <c r="H173" s="23"/>
      <c r="I173" s="22"/>
      <c r="J173" s="23"/>
      <c r="K173" s="23"/>
      <c r="L173" s="22"/>
      <c r="M173" s="23"/>
      <c r="N173" s="23"/>
      <c r="O173" s="22"/>
      <c r="P173" s="23"/>
      <c r="Q173" s="23"/>
      <c r="R173" s="22"/>
      <c r="S173" s="23"/>
      <c r="T173" s="20"/>
      <c r="U173" s="22"/>
      <c r="V173" s="23"/>
      <c r="X173" s="22"/>
      <c r="Y173" s="23"/>
      <c r="AA173" s="22"/>
      <c r="AB173" s="23"/>
      <c r="AD173" s="22"/>
      <c r="AE173" s="23"/>
      <c r="AG173" s="22"/>
      <c r="AH173" s="23"/>
      <c r="AJ173" s="22"/>
      <c r="AK173" s="23"/>
    </row>
    <row r="174" spans="3:37" ht="16.5" thickTop="1" thickBot="1" x14ac:dyDescent="0.3">
      <c r="C174" s="22"/>
      <c r="D174" s="23"/>
      <c r="E174" s="23"/>
      <c r="F174" s="22"/>
      <c r="G174" s="23"/>
      <c r="H174" s="23"/>
      <c r="I174" s="22"/>
      <c r="J174" s="23"/>
      <c r="K174" s="23"/>
      <c r="L174" s="22"/>
      <c r="M174" s="23"/>
      <c r="N174" s="23"/>
      <c r="O174" s="22"/>
      <c r="P174" s="23"/>
      <c r="Q174" s="23"/>
      <c r="R174" s="22"/>
      <c r="S174" s="23"/>
      <c r="T174" s="20"/>
      <c r="U174" s="22"/>
      <c r="V174" s="23"/>
      <c r="X174" s="22"/>
      <c r="Y174" s="23"/>
      <c r="AA174" s="22"/>
      <c r="AB174" s="23"/>
      <c r="AD174" s="22"/>
      <c r="AE174" s="23"/>
      <c r="AG174" s="22"/>
      <c r="AH174" s="23"/>
      <c r="AJ174" s="22"/>
      <c r="AK174" s="23"/>
    </row>
    <row r="175" spans="3:37" ht="16.5" thickTop="1" thickBot="1" x14ac:dyDescent="0.3">
      <c r="C175" s="22"/>
      <c r="D175" s="23"/>
      <c r="E175" s="23"/>
      <c r="F175" s="22"/>
      <c r="G175" s="23"/>
      <c r="H175" s="23"/>
      <c r="I175" s="22"/>
      <c r="J175" s="23"/>
      <c r="K175" s="23"/>
      <c r="L175" s="22"/>
      <c r="M175" s="23"/>
      <c r="N175" s="23"/>
      <c r="O175" s="22"/>
      <c r="P175" s="23"/>
      <c r="Q175" s="23"/>
      <c r="R175" s="22"/>
      <c r="S175" s="23"/>
      <c r="T175" s="20"/>
      <c r="U175" s="22"/>
      <c r="V175" s="23"/>
      <c r="X175" s="22"/>
      <c r="Y175" s="23"/>
      <c r="AA175" s="22"/>
      <c r="AB175" s="23"/>
      <c r="AD175" s="22"/>
      <c r="AE175" s="23"/>
      <c r="AG175" s="22"/>
      <c r="AH175" s="23"/>
      <c r="AJ175" s="22"/>
      <c r="AK175" s="23"/>
    </row>
    <row r="176" spans="3:37" ht="16.5" thickTop="1" thickBot="1" x14ac:dyDescent="0.3">
      <c r="C176" s="22"/>
      <c r="D176" s="23"/>
      <c r="E176" s="23"/>
      <c r="F176" s="22"/>
      <c r="G176" s="23"/>
      <c r="H176" s="23"/>
      <c r="I176" s="22"/>
      <c r="J176" s="23"/>
      <c r="K176" s="23"/>
      <c r="L176" s="22"/>
      <c r="M176" s="23"/>
      <c r="N176" s="23"/>
      <c r="O176" s="22"/>
      <c r="P176" s="23"/>
      <c r="Q176" s="23"/>
      <c r="R176" s="22"/>
      <c r="S176" s="23"/>
      <c r="T176" s="20"/>
      <c r="U176" s="22"/>
      <c r="V176" s="23"/>
      <c r="X176" s="22"/>
      <c r="Y176" s="23"/>
      <c r="AA176" s="22"/>
      <c r="AB176" s="23"/>
      <c r="AD176" s="22"/>
      <c r="AE176" s="23"/>
      <c r="AG176" s="22"/>
      <c r="AH176" s="23"/>
      <c r="AJ176" s="22"/>
      <c r="AK176" s="23"/>
    </row>
    <row r="177" spans="3:37" ht="16.5" thickTop="1" thickBot="1" x14ac:dyDescent="0.3">
      <c r="C177" s="22"/>
      <c r="D177" s="23"/>
      <c r="E177" s="23"/>
      <c r="F177" s="22"/>
      <c r="G177" s="23"/>
      <c r="H177" s="23"/>
      <c r="I177" s="22"/>
      <c r="J177" s="23"/>
      <c r="K177" s="23"/>
      <c r="L177" s="22"/>
      <c r="M177" s="23"/>
      <c r="N177" s="23"/>
      <c r="O177" s="22"/>
      <c r="P177" s="23"/>
      <c r="Q177" s="23"/>
      <c r="R177" s="22"/>
      <c r="S177" s="23"/>
      <c r="T177" s="20"/>
      <c r="U177" s="22"/>
      <c r="V177" s="23"/>
      <c r="X177" s="22"/>
      <c r="Y177" s="23"/>
      <c r="AA177" s="22"/>
      <c r="AB177" s="23"/>
      <c r="AD177" s="22"/>
      <c r="AE177" s="23"/>
      <c r="AG177" s="22"/>
      <c r="AH177" s="23"/>
      <c r="AJ177" s="22"/>
      <c r="AK177" s="23"/>
    </row>
    <row r="178" spans="3:37" ht="16.5" thickTop="1" thickBot="1" x14ac:dyDescent="0.3">
      <c r="C178" s="22"/>
      <c r="D178" s="23"/>
      <c r="E178" s="23"/>
      <c r="F178" s="22"/>
      <c r="G178" s="23"/>
      <c r="H178" s="23"/>
      <c r="I178" s="22"/>
      <c r="J178" s="23"/>
      <c r="K178" s="23"/>
      <c r="L178" s="22"/>
      <c r="M178" s="23"/>
      <c r="N178" s="23"/>
      <c r="O178" s="22"/>
      <c r="P178" s="23"/>
      <c r="Q178" s="23"/>
      <c r="R178" s="22"/>
      <c r="S178" s="23"/>
      <c r="T178" s="20"/>
      <c r="U178" s="22"/>
      <c r="V178" s="23"/>
      <c r="X178" s="22"/>
      <c r="Y178" s="23"/>
      <c r="AA178" s="22"/>
      <c r="AB178" s="23"/>
      <c r="AD178" s="22"/>
      <c r="AE178" s="23"/>
      <c r="AG178" s="22"/>
      <c r="AH178" s="23"/>
      <c r="AJ178" s="22"/>
      <c r="AK178" s="23"/>
    </row>
    <row r="179" spans="3:37" ht="16.5" thickTop="1" thickBot="1" x14ac:dyDescent="0.3">
      <c r="C179" s="22"/>
      <c r="D179" s="23"/>
      <c r="E179" s="23"/>
      <c r="F179" s="22"/>
      <c r="G179" s="23"/>
      <c r="H179" s="23"/>
      <c r="I179" s="22"/>
      <c r="J179" s="23"/>
      <c r="K179" s="23"/>
      <c r="L179" s="22"/>
      <c r="M179" s="23"/>
      <c r="N179" s="23"/>
      <c r="O179" s="22"/>
      <c r="P179" s="23"/>
      <c r="Q179" s="23"/>
      <c r="R179" s="22"/>
      <c r="S179" s="23"/>
      <c r="T179" s="20"/>
      <c r="U179" s="22"/>
      <c r="V179" s="23"/>
      <c r="X179" s="22"/>
      <c r="Y179" s="23"/>
      <c r="AA179" s="22"/>
      <c r="AB179" s="23"/>
      <c r="AD179" s="22"/>
      <c r="AE179" s="23"/>
      <c r="AG179" s="22"/>
      <c r="AH179" s="23"/>
      <c r="AJ179" s="22"/>
      <c r="AK179" s="23"/>
    </row>
    <row r="180" spans="3:37" ht="16.5" thickTop="1" thickBot="1" x14ac:dyDescent="0.3">
      <c r="C180" s="22"/>
      <c r="D180" s="23"/>
      <c r="E180" s="23"/>
      <c r="F180" s="22"/>
      <c r="G180" s="23"/>
      <c r="H180" s="23"/>
      <c r="I180" s="22"/>
      <c r="J180" s="23"/>
      <c r="K180" s="23"/>
      <c r="L180" s="22"/>
      <c r="M180" s="23"/>
      <c r="N180" s="23"/>
      <c r="O180" s="22"/>
      <c r="P180" s="23"/>
      <c r="Q180" s="23"/>
      <c r="R180" s="22"/>
      <c r="S180" s="23"/>
      <c r="T180" s="20"/>
      <c r="U180" s="22"/>
      <c r="V180" s="23"/>
      <c r="X180" s="22"/>
      <c r="Y180" s="23"/>
      <c r="AA180" s="22"/>
      <c r="AB180" s="23"/>
      <c r="AD180" s="22"/>
      <c r="AE180" s="23"/>
      <c r="AG180" s="22"/>
      <c r="AH180" s="23"/>
      <c r="AJ180" s="22"/>
      <c r="AK180" s="23"/>
    </row>
    <row r="181" spans="3:37" ht="16.5" thickTop="1" thickBot="1" x14ac:dyDescent="0.3">
      <c r="C181" s="22"/>
      <c r="D181" s="23"/>
      <c r="E181" s="23"/>
      <c r="F181" s="22"/>
      <c r="G181" s="23"/>
      <c r="H181" s="23"/>
      <c r="I181" s="22"/>
      <c r="J181" s="23"/>
      <c r="K181" s="23"/>
      <c r="L181" s="22"/>
      <c r="M181" s="23"/>
      <c r="N181" s="23"/>
      <c r="O181" s="22"/>
      <c r="P181" s="23"/>
      <c r="Q181" s="23"/>
      <c r="R181" s="22"/>
      <c r="S181" s="23"/>
      <c r="T181" s="20"/>
      <c r="U181" s="22"/>
      <c r="V181" s="23"/>
      <c r="X181" s="22"/>
      <c r="Y181" s="23"/>
      <c r="AA181" s="22"/>
      <c r="AB181" s="23"/>
      <c r="AD181" s="22"/>
      <c r="AE181" s="23"/>
      <c r="AG181" s="22"/>
      <c r="AH181" s="23"/>
      <c r="AJ181" s="22"/>
      <c r="AK181" s="23"/>
    </row>
    <row r="182" spans="3:37" ht="16.5" thickTop="1" thickBot="1" x14ac:dyDescent="0.3">
      <c r="C182" s="22"/>
      <c r="D182" s="23"/>
      <c r="E182" s="23"/>
      <c r="F182" s="22"/>
      <c r="G182" s="23"/>
      <c r="H182" s="23"/>
      <c r="I182" s="22"/>
      <c r="J182" s="23"/>
      <c r="K182" s="23"/>
      <c r="L182" s="22"/>
      <c r="M182" s="23"/>
      <c r="N182" s="23"/>
      <c r="O182" s="22"/>
      <c r="P182" s="23"/>
      <c r="Q182" s="23"/>
      <c r="R182" s="22"/>
      <c r="S182" s="23"/>
      <c r="T182" s="20"/>
      <c r="U182" s="22"/>
      <c r="V182" s="23"/>
      <c r="X182" s="22"/>
      <c r="Y182" s="23"/>
      <c r="AA182" s="22"/>
      <c r="AB182" s="23"/>
      <c r="AD182" s="22"/>
      <c r="AE182" s="23"/>
      <c r="AG182" s="22"/>
      <c r="AH182" s="23"/>
      <c r="AJ182" s="22"/>
      <c r="AK182" s="23"/>
    </row>
    <row r="183" spans="3:37" ht="16.5" thickTop="1" thickBot="1" x14ac:dyDescent="0.3">
      <c r="C183" s="22"/>
      <c r="D183" s="23"/>
      <c r="E183" s="23"/>
      <c r="F183" s="22"/>
      <c r="G183" s="23"/>
      <c r="H183" s="23"/>
      <c r="I183" s="22"/>
      <c r="J183" s="23"/>
      <c r="K183" s="23"/>
      <c r="L183" s="22"/>
      <c r="M183" s="23"/>
      <c r="N183" s="23"/>
      <c r="O183" s="22"/>
      <c r="P183" s="23"/>
      <c r="Q183" s="23"/>
      <c r="R183" s="22"/>
      <c r="S183" s="23"/>
      <c r="T183" s="20"/>
      <c r="U183" s="22"/>
      <c r="V183" s="23"/>
      <c r="X183" s="22"/>
      <c r="Y183" s="23"/>
      <c r="AA183" s="22"/>
      <c r="AB183" s="23"/>
      <c r="AD183" s="22"/>
      <c r="AE183" s="23"/>
      <c r="AG183" s="22"/>
      <c r="AH183" s="23"/>
      <c r="AJ183" s="22"/>
      <c r="AK183" s="23"/>
    </row>
    <row r="184" spans="3:37" ht="16.5" thickTop="1" thickBot="1" x14ac:dyDescent="0.3">
      <c r="C184" s="22"/>
      <c r="D184" s="23"/>
      <c r="E184" s="23"/>
      <c r="F184" s="22"/>
      <c r="G184" s="23"/>
      <c r="H184" s="23"/>
      <c r="I184" s="22"/>
      <c r="J184" s="23"/>
      <c r="K184" s="23"/>
      <c r="L184" s="22"/>
      <c r="M184" s="23"/>
      <c r="N184" s="23"/>
      <c r="O184" s="22"/>
      <c r="P184" s="23"/>
      <c r="Q184" s="23"/>
      <c r="R184" s="22"/>
      <c r="S184" s="23"/>
      <c r="T184" s="20"/>
      <c r="U184" s="22"/>
      <c r="V184" s="23"/>
      <c r="X184" s="22"/>
      <c r="Y184" s="23"/>
      <c r="AA184" s="22"/>
      <c r="AB184" s="23"/>
      <c r="AD184" s="22"/>
      <c r="AE184" s="23"/>
      <c r="AG184" s="22"/>
      <c r="AH184" s="23"/>
      <c r="AJ184" s="22"/>
      <c r="AK184" s="23"/>
    </row>
    <row r="185" spans="3:37" ht="16.5" thickTop="1" thickBot="1" x14ac:dyDescent="0.3">
      <c r="C185" s="22"/>
      <c r="D185" s="23"/>
      <c r="E185" s="23"/>
      <c r="F185" s="22"/>
      <c r="G185" s="23"/>
      <c r="H185" s="23"/>
      <c r="I185" s="22"/>
      <c r="J185" s="23"/>
      <c r="K185" s="23"/>
      <c r="L185" s="22"/>
      <c r="M185" s="23"/>
      <c r="N185" s="23"/>
      <c r="O185" s="22"/>
      <c r="P185" s="23"/>
      <c r="Q185" s="23"/>
      <c r="R185" s="22"/>
      <c r="S185" s="23"/>
      <c r="T185" s="20"/>
      <c r="U185" s="22"/>
      <c r="V185" s="23"/>
      <c r="X185" s="22"/>
      <c r="Y185" s="23"/>
      <c r="AA185" s="22"/>
      <c r="AB185" s="23"/>
      <c r="AD185" s="22"/>
      <c r="AE185" s="23"/>
      <c r="AG185" s="22"/>
      <c r="AH185" s="23"/>
      <c r="AJ185" s="22"/>
      <c r="AK185" s="23"/>
    </row>
    <row r="186" spans="3:37" ht="16.5" thickTop="1" thickBot="1" x14ac:dyDescent="0.3">
      <c r="C186" s="22"/>
      <c r="D186" s="23"/>
      <c r="E186" s="23"/>
      <c r="F186" s="22"/>
      <c r="G186" s="23"/>
      <c r="H186" s="23"/>
      <c r="I186" s="22"/>
      <c r="J186" s="23"/>
      <c r="K186" s="23"/>
      <c r="L186" s="22"/>
      <c r="M186" s="23"/>
      <c r="N186" s="23"/>
      <c r="O186" s="22"/>
      <c r="P186" s="23"/>
      <c r="Q186" s="23"/>
      <c r="R186" s="22"/>
      <c r="S186" s="23"/>
      <c r="T186" s="20"/>
      <c r="U186" s="22"/>
      <c r="V186" s="23"/>
      <c r="X186" s="22"/>
      <c r="Y186" s="23"/>
      <c r="AA186" s="22"/>
      <c r="AB186" s="23"/>
      <c r="AD186" s="22"/>
      <c r="AE186" s="23"/>
      <c r="AG186" s="22"/>
      <c r="AH186" s="23"/>
      <c r="AJ186" s="22"/>
      <c r="AK186" s="23"/>
    </row>
    <row r="187" spans="3:37" ht="16.5" thickTop="1" thickBot="1" x14ac:dyDescent="0.3">
      <c r="C187" s="22"/>
      <c r="D187" s="23"/>
      <c r="E187" s="23"/>
      <c r="F187" s="22"/>
      <c r="G187" s="23"/>
      <c r="H187" s="23"/>
      <c r="I187" s="22"/>
      <c r="J187" s="23"/>
      <c r="K187" s="23"/>
      <c r="L187" s="22"/>
      <c r="M187" s="23"/>
      <c r="N187" s="23"/>
      <c r="O187" s="22"/>
      <c r="P187" s="23"/>
      <c r="Q187" s="23"/>
      <c r="R187" s="22"/>
      <c r="S187" s="23"/>
      <c r="T187" s="20"/>
      <c r="U187" s="22"/>
      <c r="V187" s="23"/>
      <c r="X187" s="22"/>
      <c r="Y187" s="23"/>
      <c r="AA187" s="22"/>
      <c r="AB187" s="23"/>
      <c r="AD187" s="22"/>
      <c r="AE187" s="23"/>
      <c r="AG187" s="22"/>
      <c r="AH187" s="23"/>
      <c r="AJ187" s="22"/>
      <c r="AK187" s="23"/>
    </row>
    <row r="188" spans="3:37" ht="16.5" thickTop="1" thickBot="1" x14ac:dyDescent="0.3">
      <c r="C188" s="22"/>
      <c r="D188" s="23"/>
      <c r="E188" s="23"/>
      <c r="F188" s="22"/>
      <c r="G188" s="23"/>
      <c r="H188" s="23"/>
      <c r="I188" s="22"/>
      <c r="J188" s="23"/>
      <c r="K188" s="23"/>
      <c r="L188" s="22"/>
      <c r="M188" s="23"/>
      <c r="N188" s="23"/>
      <c r="O188" s="22"/>
      <c r="P188" s="23"/>
      <c r="Q188" s="23"/>
      <c r="R188" s="22"/>
      <c r="S188" s="23"/>
      <c r="T188" s="20"/>
      <c r="U188" s="22"/>
      <c r="V188" s="23"/>
      <c r="X188" s="22"/>
      <c r="Y188" s="23"/>
      <c r="AA188" s="22"/>
      <c r="AB188" s="23"/>
      <c r="AD188" s="22"/>
      <c r="AE188" s="23"/>
      <c r="AG188" s="22"/>
      <c r="AH188" s="23"/>
      <c r="AJ188" s="22"/>
      <c r="AK188" s="23"/>
    </row>
    <row r="189" spans="3:37" ht="16.5" thickTop="1" thickBot="1" x14ac:dyDescent="0.3">
      <c r="C189" s="22"/>
      <c r="D189" s="23"/>
      <c r="E189" s="23"/>
      <c r="F189" s="22"/>
      <c r="G189" s="23"/>
      <c r="H189" s="23"/>
      <c r="I189" s="22"/>
      <c r="J189" s="23"/>
      <c r="K189" s="23"/>
      <c r="L189" s="22"/>
      <c r="M189" s="23"/>
      <c r="N189" s="23"/>
      <c r="O189" s="22"/>
      <c r="P189" s="23"/>
      <c r="Q189" s="23"/>
      <c r="R189" s="22"/>
      <c r="S189" s="23"/>
      <c r="T189" s="20"/>
      <c r="U189" s="22"/>
      <c r="V189" s="23"/>
      <c r="X189" s="22"/>
      <c r="Y189" s="23"/>
      <c r="AA189" s="22"/>
      <c r="AB189" s="23"/>
      <c r="AD189" s="22"/>
      <c r="AE189" s="23"/>
      <c r="AG189" s="22"/>
      <c r="AH189" s="23"/>
      <c r="AJ189" s="22"/>
      <c r="AK189" s="23"/>
    </row>
    <row r="190" spans="3:37" ht="16.5" thickTop="1" thickBot="1" x14ac:dyDescent="0.3">
      <c r="C190" s="22"/>
      <c r="D190" s="23"/>
      <c r="E190" s="23"/>
      <c r="F190" s="22"/>
      <c r="G190" s="23"/>
      <c r="H190" s="23"/>
      <c r="I190" s="22"/>
      <c r="J190" s="23"/>
      <c r="K190" s="23"/>
      <c r="L190" s="22"/>
      <c r="M190" s="23"/>
      <c r="N190" s="23"/>
      <c r="O190" s="22"/>
      <c r="P190" s="23"/>
      <c r="Q190" s="23"/>
      <c r="R190" s="22"/>
      <c r="S190" s="23"/>
      <c r="T190" s="20"/>
      <c r="U190" s="22"/>
      <c r="V190" s="23"/>
      <c r="X190" s="22"/>
      <c r="Y190" s="23"/>
      <c r="AA190" s="22"/>
      <c r="AB190" s="23"/>
      <c r="AD190" s="22"/>
      <c r="AE190" s="23"/>
      <c r="AG190" s="22"/>
      <c r="AH190" s="23"/>
      <c r="AJ190" s="22"/>
      <c r="AK190" s="23"/>
    </row>
    <row r="191" spans="3:37" ht="16.5" thickTop="1" thickBot="1" x14ac:dyDescent="0.3">
      <c r="C191" s="22"/>
      <c r="D191" s="23"/>
      <c r="E191" s="23"/>
      <c r="F191" s="22"/>
      <c r="G191" s="23"/>
      <c r="H191" s="23"/>
      <c r="I191" s="22"/>
      <c r="J191" s="23"/>
      <c r="K191" s="23"/>
      <c r="L191" s="22"/>
      <c r="M191" s="23"/>
      <c r="N191" s="23"/>
      <c r="O191" s="22"/>
      <c r="P191" s="23"/>
      <c r="Q191" s="23"/>
      <c r="R191" s="22"/>
      <c r="S191" s="23"/>
      <c r="T191" s="20"/>
      <c r="U191" s="22"/>
      <c r="V191" s="23"/>
      <c r="X191" s="22"/>
      <c r="Y191" s="23"/>
      <c r="AA191" s="22"/>
      <c r="AB191" s="23"/>
      <c r="AD191" s="22"/>
      <c r="AE191" s="23"/>
      <c r="AG191" s="22"/>
      <c r="AH191" s="23"/>
      <c r="AJ191" s="22"/>
      <c r="AK191" s="23"/>
    </row>
    <row r="192" spans="3:37" ht="16.5" thickTop="1" thickBot="1" x14ac:dyDescent="0.3">
      <c r="C192" s="22"/>
      <c r="D192" s="23"/>
      <c r="E192" s="23"/>
      <c r="F192" s="22"/>
      <c r="G192" s="23"/>
      <c r="H192" s="23"/>
      <c r="I192" s="22"/>
      <c r="J192" s="23"/>
      <c r="K192" s="23"/>
      <c r="L192" s="22"/>
      <c r="M192" s="23"/>
      <c r="N192" s="23"/>
      <c r="O192" s="22"/>
      <c r="P192" s="23"/>
      <c r="Q192" s="23"/>
      <c r="R192" s="22"/>
      <c r="S192" s="23"/>
      <c r="T192" s="20"/>
      <c r="U192" s="22"/>
      <c r="V192" s="23"/>
      <c r="X192" s="22"/>
      <c r="Y192" s="23"/>
      <c r="AA192" s="22"/>
      <c r="AB192" s="23"/>
      <c r="AD192" s="22"/>
      <c r="AE192" s="23"/>
      <c r="AG192" s="22"/>
      <c r="AH192" s="23"/>
      <c r="AJ192" s="22"/>
      <c r="AK192" s="23"/>
    </row>
    <row r="193" spans="3:37" ht="16.5" thickTop="1" thickBot="1" x14ac:dyDescent="0.3">
      <c r="C193" s="22"/>
      <c r="D193" s="23"/>
      <c r="E193" s="23"/>
      <c r="F193" s="22"/>
      <c r="G193" s="23"/>
      <c r="H193" s="23"/>
      <c r="I193" s="22"/>
      <c r="J193" s="23"/>
      <c r="K193" s="23"/>
      <c r="L193" s="22"/>
      <c r="M193" s="23"/>
      <c r="N193" s="23"/>
      <c r="O193" s="22"/>
      <c r="P193" s="23"/>
      <c r="Q193" s="23"/>
      <c r="R193" s="22"/>
      <c r="S193" s="23"/>
      <c r="T193" s="20"/>
      <c r="U193" s="22"/>
      <c r="V193" s="23"/>
      <c r="X193" s="22"/>
      <c r="Y193" s="23"/>
      <c r="AA193" s="22"/>
      <c r="AB193" s="23"/>
      <c r="AD193" s="22"/>
      <c r="AE193" s="23"/>
      <c r="AG193" s="22"/>
      <c r="AH193" s="23"/>
      <c r="AJ193" s="22"/>
      <c r="AK193" s="23"/>
    </row>
    <row r="194" spans="3:37" ht="16.5" thickTop="1" thickBot="1" x14ac:dyDescent="0.3">
      <c r="C194" s="22"/>
      <c r="D194" s="23"/>
      <c r="E194" s="23"/>
      <c r="F194" s="22"/>
      <c r="G194" s="23"/>
      <c r="H194" s="23"/>
      <c r="I194" s="22"/>
      <c r="J194" s="23"/>
      <c r="K194" s="23"/>
      <c r="L194" s="22"/>
      <c r="M194" s="23"/>
      <c r="N194" s="23"/>
      <c r="O194" s="22"/>
      <c r="P194" s="23"/>
      <c r="Q194" s="23"/>
      <c r="R194" s="22"/>
      <c r="S194" s="23"/>
      <c r="T194" s="20"/>
      <c r="U194" s="22"/>
      <c r="V194" s="23"/>
      <c r="X194" s="22"/>
      <c r="Y194" s="23"/>
      <c r="AA194" s="22"/>
      <c r="AB194" s="23"/>
      <c r="AD194" s="22"/>
      <c r="AE194" s="23"/>
      <c r="AG194" s="22"/>
      <c r="AH194" s="23"/>
      <c r="AJ194" s="22"/>
      <c r="AK194" s="23"/>
    </row>
    <row r="195" spans="3:37" ht="16.5" thickTop="1" thickBot="1" x14ac:dyDescent="0.3">
      <c r="C195" s="22"/>
      <c r="D195" s="23"/>
      <c r="E195" s="23"/>
      <c r="F195" s="22"/>
      <c r="G195" s="23"/>
      <c r="H195" s="23"/>
      <c r="I195" s="22"/>
      <c r="J195" s="23"/>
      <c r="K195" s="23"/>
      <c r="L195" s="22"/>
      <c r="M195" s="23"/>
      <c r="N195" s="23"/>
      <c r="O195" s="22"/>
      <c r="P195" s="23"/>
      <c r="Q195" s="23"/>
      <c r="R195" s="22"/>
      <c r="S195" s="23"/>
      <c r="T195" s="20"/>
      <c r="U195" s="22"/>
      <c r="V195" s="23"/>
      <c r="X195" s="22"/>
      <c r="Y195" s="23"/>
      <c r="AA195" s="22"/>
      <c r="AB195" s="23"/>
      <c r="AD195" s="22"/>
      <c r="AE195" s="23"/>
      <c r="AG195" s="22"/>
      <c r="AH195" s="23"/>
      <c r="AJ195" s="22"/>
      <c r="AK195" s="23"/>
    </row>
    <row r="196" spans="3:37" ht="16.5" thickTop="1" thickBot="1" x14ac:dyDescent="0.3">
      <c r="C196" s="22"/>
      <c r="D196" s="23"/>
      <c r="E196" s="23"/>
      <c r="F196" s="22"/>
      <c r="G196" s="23"/>
      <c r="H196" s="23"/>
      <c r="I196" s="22"/>
      <c r="J196" s="23"/>
      <c r="K196" s="23"/>
      <c r="L196" s="22"/>
      <c r="M196" s="23"/>
      <c r="N196" s="23"/>
      <c r="O196" s="22"/>
      <c r="P196" s="23"/>
      <c r="Q196" s="23"/>
      <c r="R196" s="22"/>
      <c r="S196" s="23"/>
      <c r="T196" s="20"/>
      <c r="U196" s="22"/>
      <c r="V196" s="23"/>
      <c r="X196" s="22"/>
      <c r="Y196" s="23"/>
      <c r="AA196" s="22"/>
      <c r="AB196" s="23"/>
      <c r="AD196" s="22"/>
      <c r="AE196" s="23"/>
      <c r="AG196" s="22"/>
      <c r="AH196" s="23"/>
      <c r="AJ196" s="22"/>
      <c r="AK196" s="23"/>
    </row>
    <row r="197" spans="3:37" ht="16.5" thickTop="1" thickBot="1" x14ac:dyDescent="0.3">
      <c r="C197" s="123"/>
      <c r="R197" s="22"/>
      <c r="S197" s="23"/>
      <c r="T197" s="20"/>
      <c r="U197" s="22"/>
      <c r="V197" s="23"/>
      <c r="X197" s="22"/>
      <c r="Y197" s="23"/>
      <c r="AA197" s="22"/>
      <c r="AB197" s="23"/>
      <c r="AD197" s="22"/>
      <c r="AE197" s="23"/>
      <c r="AG197" s="22"/>
      <c r="AH197" s="23"/>
      <c r="AJ197" s="22"/>
      <c r="AK197" s="23"/>
    </row>
    <row r="198" spans="3:37" ht="16.5" thickTop="1" thickBot="1" x14ac:dyDescent="0.3">
      <c r="C198" s="123"/>
      <c r="R198" s="22"/>
      <c r="S198" s="23"/>
      <c r="T198" s="20"/>
      <c r="U198" s="22"/>
      <c r="V198" s="23"/>
      <c r="X198" s="22"/>
      <c r="Y198" s="23"/>
      <c r="AA198" s="22"/>
      <c r="AB198" s="23"/>
      <c r="AD198" s="22"/>
      <c r="AE198" s="23"/>
      <c r="AG198" s="22"/>
      <c r="AH198" s="23"/>
      <c r="AJ198" s="22"/>
      <c r="AK198" s="23"/>
    </row>
    <row r="199" spans="3:37" ht="16.5" thickTop="1" thickBot="1" x14ac:dyDescent="0.3">
      <c r="C199" s="123"/>
      <c r="R199" s="22"/>
      <c r="S199" s="23"/>
      <c r="T199" s="20"/>
      <c r="U199" s="22"/>
      <c r="V199" s="23"/>
      <c r="X199" s="22"/>
      <c r="Y199" s="23"/>
      <c r="AA199" s="22"/>
      <c r="AB199" s="23"/>
      <c r="AD199" s="22"/>
      <c r="AE199" s="23"/>
      <c r="AG199" s="22"/>
      <c r="AH199" s="23"/>
      <c r="AJ199" s="22"/>
      <c r="AK199" s="23"/>
    </row>
    <row r="200" spans="3:37" ht="16.5" thickTop="1" thickBot="1" x14ac:dyDescent="0.3">
      <c r="C200" s="123"/>
      <c r="R200" s="22"/>
      <c r="S200" s="23"/>
      <c r="T200" s="20"/>
      <c r="U200" s="22"/>
      <c r="V200" s="23"/>
      <c r="X200" s="22"/>
      <c r="Y200" s="23"/>
      <c r="AA200" s="22"/>
      <c r="AB200" s="23"/>
      <c r="AD200" s="22"/>
      <c r="AE200" s="23"/>
      <c r="AG200" s="22"/>
      <c r="AH200" s="23"/>
      <c r="AJ200" s="22"/>
      <c r="AK200" s="23"/>
    </row>
    <row r="201" spans="3:37" ht="16.5" thickTop="1" thickBot="1" x14ac:dyDescent="0.3">
      <c r="C201" s="123"/>
      <c r="R201" s="22"/>
      <c r="S201" s="23"/>
      <c r="T201" s="20"/>
      <c r="U201" s="22"/>
      <c r="V201" s="23"/>
      <c r="X201" s="22"/>
      <c r="Y201" s="23"/>
      <c r="AA201" s="22"/>
      <c r="AB201" s="23"/>
      <c r="AD201" s="22"/>
      <c r="AE201" s="23"/>
      <c r="AG201" s="22"/>
      <c r="AH201" s="23"/>
      <c r="AJ201" s="22"/>
      <c r="AK201" s="23"/>
    </row>
    <row r="202" spans="3:37" ht="16.5" thickTop="1" thickBot="1" x14ac:dyDescent="0.3">
      <c r="C202" s="123"/>
      <c r="R202" s="22"/>
      <c r="S202" s="23"/>
      <c r="T202" s="20"/>
      <c r="U202" s="22"/>
      <c r="V202" s="23"/>
      <c r="X202" s="22"/>
      <c r="Y202" s="23"/>
      <c r="AA202" s="22"/>
      <c r="AB202" s="23"/>
      <c r="AD202" s="22"/>
      <c r="AE202" s="23"/>
      <c r="AG202" s="22"/>
      <c r="AH202" s="23"/>
      <c r="AJ202" s="22"/>
      <c r="AK202" s="23"/>
    </row>
    <row r="203" spans="3:37" ht="15.75" thickTop="1" x14ac:dyDescent="0.25">
      <c r="C203" s="123"/>
      <c r="R203" s="20"/>
      <c r="S203" s="20"/>
      <c r="T203" s="20"/>
    </row>
    <row r="204" spans="3:37" x14ac:dyDescent="0.25">
      <c r="C204" s="124"/>
      <c r="R204" s="20"/>
      <c r="S204" s="20"/>
      <c r="T204" s="20"/>
    </row>
    <row r="205" spans="3:37" x14ac:dyDescent="0.25">
      <c r="C205" s="124"/>
      <c r="R205" s="20"/>
      <c r="S205" s="20"/>
      <c r="T205" s="20"/>
    </row>
    <row r="206" spans="3:37" x14ac:dyDescent="0.25">
      <c r="C206" s="124"/>
      <c r="R206" s="20"/>
      <c r="S206" s="20"/>
      <c r="T206" s="20"/>
    </row>
    <row r="207" spans="3:37" x14ac:dyDescent="0.25">
      <c r="C207" s="124"/>
      <c r="R207" s="20"/>
      <c r="S207" s="20"/>
      <c r="T207" s="20"/>
    </row>
    <row r="208" spans="3:37" x14ac:dyDescent="0.25">
      <c r="C208" s="124"/>
      <c r="R208" s="20"/>
      <c r="S208" s="20"/>
      <c r="T208" s="20"/>
    </row>
    <row r="209" spans="3:20" x14ac:dyDescent="0.25">
      <c r="C209" s="124"/>
      <c r="R209" s="20"/>
      <c r="S209" s="20"/>
      <c r="T209" s="20"/>
    </row>
    <row r="210" spans="3:20" x14ac:dyDescent="0.25">
      <c r="C210" s="124"/>
      <c r="R210" s="20"/>
      <c r="S210" s="20"/>
      <c r="T210" s="20"/>
    </row>
    <row r="211" spans="3:20" x14ac:dyDescent="0.25">
      <c r="C211" s="124"/>
      <c r="R211" s="20"/>
      <c r="S211" s="20"/>
      <c r="T211" s="20"/>
    </row>
    <row r="212" spans="3:20" x14ac:dyDescent="0.25">
      <c r="C212" s="124"/>
      <c r="R212" s="20"/>
      <c r="S212" s="20"/>
      <c r="T212" s="20"/>
    </row>
    <row r="213" spans="3:20" x14ac:dyDescent="0.25">
      <c r="C213" s="124"/>
      <c r="R213" s="20"/>
      <c r="S213" s="20"/>
      <c r="T213" s="20"/>
    </row>
    <row r="214" spans="3:20" x14ac:dyDescent="0.25">
      <c r="C214" s="124"/>
      <c r="R214" s="20"/>
      <c r="S214" s="20"/>
      <c r="T214" s="20"/>
    </row>
    <row r="215" spans="3:20" x14ac:dyDescent="0.25">
      <c r="C215" s="124"/>
      <c r="R215" s="20"/>
      <c r="S215" s="20"/>
      <c r="T215" s="20"/>
    </row>
    <row r="216" spans="3:20" x14ac:dyDescent="0.25">
      <c r="C216" s="123"/>
      <c r="R216" s="20"/>
      <c r="S216" s="20"/>
      <c r="T216" s="20"/>
    </row>
    <row r="217" spans="3:20" x14ac:dyDescent="0.25">
      <c r="C217" s="123"/>
      <c r="R217" s="20"/>
      <c r="S217" s="20"/>
      <c r="T217" s="20"/>
    </row>
    <row r="218" spans="3:20" x14ac:dyDescent="0.25">
      <c r="C218" s="123"/>
      <c r="R218" s="20"/>
      <c r="S218" s="20"/>
      <c r="T218" s="20"/>
    </row>
    <row r="219" spans="3:20" x14ac:dyDescent="0.25">
      <c r="C219" s="123"/>
      <c r="R219" s="20"/>
      <c r="S219" s="20"/>
      <c r="T219" s="20"/>
    </row>
    <row r="220" spans="3:20" x14ac:dyDescent="0.25">
      <c r="C220" s="123"/>
    </row>
    <row r="221" spans="3:20" x14ac:dyDescent="0.25">
      <c r="C221" s="123"/>
    </row>
    <row r="222" spans="3:20" x14ac:dyDescent="0.25">
      <c r="C222" s="123"/>
    </row>
    <row r="223" spans="3:20" x14ac:dyDescent="0.25">
      <c r="C223" s="123"/>
    </row>
    <row r="224" spans="3:20" x14ac:dyDescent="0.25">
      <c r="C224" s="123"/>
    </row>
    <row r="225" spans="3:3" x14ac:dyDescent="0.25">
      <c r="C225" s="123"/>
    </row>
  </sheetData>
  <sheetProtection selectLockedCells="1"/>
  <mergeCells count="1">
    <mergeCell ref="C1:M1"/>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104" min="2" max="9" man="1"/>
    <brk id="120" min="2"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D3" sqref="D3"/>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bestFit="1" customWidth="1"/>
    <col min="5" max="5" width="28.85546875" style="116" bestFit="1" customWidth="1"/>
    <col min="6" max="6" width="28.85546875" style="116" customWidth="1"/>
    <col min="7" max="7" width="22.85546875" style="116" customWidth="1"/>
    <col min="8" max="8" width="22.5703125" style="116" customWidth="1"/>
    <col min="9" max="16384" width="8.85546875" style="116"/>
  </cols>
  <sheetData>
    <row r="1" spans="1:14" s="18" customFormat="1" ht="111.75" customHeight="1" x14ac:dyDescent="0.35">
      <c r="A1" s="209"/>
      <c r="D1" s="261"/>
      <c r="E1" s="261"/>
      <c r="F1" s="261"/>
      <c r="G1" s="261"/>
      <c r="H1" s="261"/>
      <c r="I1" s="261"/>
      <c r="J1" s="261"/>
      <c r="K1" s="261"/>
      <c r="L1" s="261"/>
      <c r="M1" s="261"/>
      <c r="N1" s="261"/>
    </row>
    <row r="2" spans="1:14" s="18" customFormat="1" ht="37.5" hidden="1" customHeight="1" x14ac:dyDescent="0.25">
      <c r="A2" s="209"/>
      <c r="C2" s="19"/>
      <c r="D2" s="19"/>
      <c r="E2" s="19"/>
      <c r="F2" s="19"/>
    </row>
    <row r="3" spans="1:14" s="20" customFormat="1" ht="39" customHeight="1" thickBot="1" x14ac:dyDescent="0.3">
      <c r="A3" s="209"/>
      <c r="D3" s="123" t="s">
        <v>345</v>
      </c>
      <c r="E3" s="123" t="s">
        <v>344</v>
      </c>
      <c r="F3" s="123"/>
    </row>
    <row r="4" spans="1:14" s="20" customFormat="1" ht="30" customHeight="1" thickTop="1" thickBot="1" x14ac:dyDescent="0.3">
      <c r="A4" s="209"/>
      <c r="C4" s="21"/>
      <c r="D4" s="155" t="s">
        <v>13</v>
      </c>
      <c r="E4" s="156" t="s">
        <v>322</v>
      </c>
    </row>
    <row r="5" spans="1:14" s="20" customFormat="1" ht="19.5" customHeight="1" thickTop="1" x14ac:dyDescent="0.25">
      <c r="A5" s="209"/>
      <c r="C5" s="21">
        <v>1</v>
      </c>
      <c r="D5" s="23" t="s">
        <v>323</v>
      </c>
      <c r="E5" s="23">
        <v>2018</v>
      </c>
      <c r="F5" s="206"/>
    </row>
    <row r="6" spans="1:14" s="20" customFormat="1" ht="19.5" customHeight="1" thickBot="1" x14ac:dyDescent="0.3">
      <c r="A6" s="209"/>
      <c r="C6" s="21">
        <v>1</v>
      </c>
      <c r="D6" s="23" t="s">
        <v>348</v>
      </c>
      <c r="E6" s="23" t="s">
        <v>321</v>
      </c>
      <c r="F6" s="206"/>
    </row>
    <row r="7" spans="1:14" s="20" customFormat="1" ht="27" customHeight="1" thickTop="1" thickBot="1" x14ac:dyDescent="0.3">
      <c r="A7" s="209"/>
      <c r="C7" s="21">
        <v>1</v>
      </c>
      <c r="D7" s="235" t="s">
        <v>369</v>
      </c>
      <c r="E7" s="236"/>
    </row>
    <row r="8" spans="1:14" s="20" customFormat="1" ht="19.5" customHeight="1" thickTop="1" x14ac:dyDescent="0.25">
      <c r="A8" s="209"/>
      <c r="C8" s="21">
        <v>2</v>
      </c>
      <c r="D8" s="23" t="s">
        <v>371</v>
      </c>
      <c r="E8" s="23" t="s">
        <v>552</v>
      </c>
      <c r="F8" s="206"/>
    </row>
    <row r="9" spans="1:14" s="20" customFormat="1" ht="19.5" customHeight="1" x14ac:dyDescent="0.25">
      <c r="A9" s="209"/>
      <c r="C9" s="21">
        <v>2</v>
      </c>
      <c r="D9" s="23" t="s">
        <v>370</v>
      </c>
      <c r="E9" s="23" t="s">
        <v>553</v>
      </c>
      <c r="F9" s="206"/>
    </row>
    <row r="10" spans="1:14" s="20" customFormat="1" ht="27" customHeight="1" thickBot="1" x14ac:dyDescent="0.3">
      <c r="A10" s="209"/>
      <c r="C10" s="21">
        <v>2</v>
      </c>
      <c r="D10" s="237" t="s">
        <v>375</v>
      </c>
      <c r="E10" s="238"/>
      <c r="F10" s="238"/>
      <c r="G10" s="238"/>
      <c r="H10" s="238"/>
    </row>
    <row r="11" spans="1:14" s="20" customFormat="1" ht="19.5" customHeight="1" thickTop="1" thickBot="1" x14ac:dyDescent="0.3">
      <c r="A11" s="209"/>
      <c r="C11" s="21">
        <v>2</v>
      </c>
      <c r="D11" s="155" t="s">
        <v>376</v>
      </c>
      <c r="E11" s="156" t="s">
        <v>322</v>
      </c>
      <c r="F11" s="156" t="s">
        <v>343</v>
      </c>
      <c r="G11" s="155" t="s">
        <v>538</v>
      </c>
      <c r="H11" s="156" t="s">
        <v>539</v>
      </c>
    </row>
    <row r="12" spans="1:14" s="20" customFormat="1" ht="19.5" customHeight="1" thickTop="1" x14ac:dyDescent="0.25">
      <c r="A12" s="209"/>
      <c r="C12" s="21">
        <v>2</v>
      </c>
      <c r="D12" s="23" t="s">
        <v>28</v>
      </c>
      <c r="E12" s="152" t="s">
        <v>306</v>
      </c>
      <c r="F12" s="23" t="s">
        <v>372</v>
      </c>
      <c r="G12" s="23" t="s">
        <v>346</v>
      </c>
      <c r="H12" s="23" t="s">
        <v>347</v>
      </c>
    </row>
    <row r="13" spans="1:14" s="20" customFormat="1" ht="19.5" customHeight="1" x14ac:dyDescent="0.25">
      <c r="A13" s="209"/>
      <c r="C13" s="21">
        <v>2</v>
      </c>
      <c r="D13" s="23" t="s">
        <v>29</v>
      </c>
      <c r="E13" s="152" t="s">
        <v>309</v>
      </c>
      <c r="F13" s="23" t="s">
        <v>372</v>
      </c>
      <c r="G13" s="23" t="s">
        <v>350</v>
      </c>
      <c r="H13" s="23" t="s">
        <v>540</v>
      </c>
    </row>
    <row r="14" spans="1:14" s="20" customFormat="1" ht="19.5" customHeight="1" x14ac:dyDescent="0.25">
      <c r="A14" s="209"/>
      <c r="C14" s="21">
        <v>5</v>
      </c>
      <c r="D14" s="23" t="s">
        <v>30</v>
      </c>
      <c r="E14" s="152" t="s">
        <v>384</v>
      </c>
      <c r="F14" s="23" t="s">
        <v>372</v>
      </c>
      <c r="G14" s="23" t="s">
        <v>541</v>
      </c>
      <c r="H14" s="23" t="s">
        <v>542</v>
      </c>
    </row>
    <row r="15" spans="1:14" s="20" customFormat="1" ht="19.5" customHeight="1" x14ac:dyDescent="0.25">
      <c r="A15" s="209"/>
      <c r="C15" s="21">
        <v>5</v>
      </c>
      <c r="D15" s="23" t="s">
        <v>91</v>
      </c>
      <c r="E15" s="152" t="s">
        <v>310</v>
      </c>
      <c r="F15" s="23" t="s">
        <v>347</v>
      </c>
      <c r="G15" s="23" t="s">
        <v>346</v>
      </c>
      <c r="H15" s="23" t="s">
        <v>347</v>
      </c>
    </row>
    <row r="16" spans="1:14" s="20" customFormat="1" ht="19.5" customHeight="1" x14ac:dyDescent="0.25">
      <c r="A16" s="209"/>
      <c r="C16" s="21">
        <v>5</v>
      </c>
      <c r="D16" s="23" t="s">
        <v>388</v>
      </c>
      <c r="E16" s="152" t="s">
        <v>389</v>
      </c>
      <c r="F16" s="23" t="s">
        <v>347</v>
      </c>
      <c r="G16" s="23" t="s">
        <v>543</v>
      </c>
      <c r="H16" s="23" t="s">
        <v>350</v>
      </c>
    </row>
    <row r="17" spans="1:8" s="20" customFormat="1" ht="19.5" customHeight="1" x14ac:dyDescent="0.25">
      <c r="A17" s="209"/>
      <c r="C17" s="21">
        <v>5</v>
      </c>
      <c r="D17" s="23" t="s">
        <v>415</v>
      </c>
      <c r="E17" s="152" t="s">
        <v>416</v>
      </c>
      <c r="F17" s="23" t="s">
        <v>347</v>
      </c>
      <c r="G17" s="23" t="s">
        <v>349</v>
      </c>
      <c r="H17" s="23" t="s">
        <v>544</v>
      </c>
    </row>
    <row r="18" spans="1:8" s="20" customFormat="1" ht="19.5" customHeight="1" x14ac:dyDescent="0.25">
      <c r="A18" s="209"/>
      <c r="C18" s="21">
        <v>5</v>
      </c>
      <c r="D18" s="23" t="s">
        <v>93</v>
      </c>
      <c r="E18" s="152" t="s">
        <v>97</v>
      </c>
      <c r="F18" s="23" t="s">
        <v>347</v>
      </c>
      <c r="G18" s="23" t="s">
        <v>542</v>
      </c>
      <c r="H18" s="23" t="s">
        <v>545</v>
      </c>
    </row>
    <row r="19" spans="1:8" s="20" customFormat="1" ht="19.5" customHeight="1" x14ac:dyDescent="0.25">
      <c r="A19" s="209"/>
      <c r="C19" s="21">
        <v>5</v>
      </c>
      <c r="D19" s="23" t="s">
        <v>94</v>
      </c>
      <c r="E19" s="152" t="s">
        <v>311</v>
      </c>
      <c r="F19" s="23" t="s">
        <v>347</v>
      </c>
      <c r="G19" s="23" t="s">
        <v>546</v>
      </c>
      <c r="H19" s="23" t="s">
        <v>547</v>
      </c>
    </row>
    <row r="20" spans="1:8" s="20" customFormat="1" ht="19.5" customHeight="1" x14ac:dyDescent="0.25">
      <c r="A20" s="209"/>
      <c r="C20" s="21">
        <v>5</v>
      </c>
      <c r="D20" s="23" t="s">
        <v>95</v>
      </c>
      <c r="E20" s="152" t="s">
        <v>471</v>
      </c>
      <c r="F20" s="23" t="s">
        <v>347</v>
      </c>
      <c r="G20" s="23" t="s">
        <v>372</v>
      </c>
      <c r="H20" s="23" t="s">
        <v>548</v>
      </c>
    </row>
    <row r="21" spans="1:8" s="20" customFormat="1" ht="19.5" customHeight="1" x14ac:dyDescent="0.25">
      <c r="A21" s="209"/>
      <c r="C21" s="21">
        <v>5</v>
      </c>
      <c r="D21" s="23" t="s">
        <v>96</v>
      </c>
      <c r="E21" s="152" t="s">
        <v>308</v>
      </c>
      <c r="F21" s="23" t="s">
        <v>347</v>
      </c>
      <c r="G21" s="23" t="s">
        <v>549</v>
      </c>
      <c r="H21" s="23" t="s">
        <v>550</v>
      </c>
    </row>
    <row r="22" spans="1:8" s="20" customFormat="1" ht="19.5" customHeight="1" x14ac:dyDescent="0.25">
      <c r="A22" s="209"/>
      <c r="C22" s="21">
        <v>5</v>
      </c>
      <c r="D22" s="23" t="s">
        <v>179</v>
      </c>
      <c r="E22" s="152" t="s">
        <v>312</v>
      </c>
      <c r="F22" s="23" t="s">
        <v>347</v>
      </c>
      <c r="G22" s="23" t="s">
        <v>373</v>
      </c>
      <c r="H22" s="23" t="s">
        <v>551</v>
      </c>
    </row>
    <row r="23" spans="1:8" s="20" customFormat="1" ht="19.5" customHeight="1" x14ac:dyDescent="0.25">
      <c r="A23" s="209"/>
      <c r="C23" s="21">
        <v>5</v>
      </c>
      <c r="D23" s="23">
        <v>99</v>
      </c>
      <c r="E23" s="23" t="s">
        <v>89</v>
      </c>
      <c r="F23" s="23" t="s">
        <v>89</v>
      </c>
      <c r="G23" s="23" t="s">
        <v>89</v>
      </c>
      <c r="H23" s="23" t="s">
        <v>89</v>
      </c>
    </row>
    <row r="24" spans="1:8" s="20" customFormat="1" ht="19.5" customHeight="1" x14ac:dyDescent="0.25">
      <c r="A24" s="209"/>
      <c r="C24" s="21">
        <v>5</v>
      </c>
      <c r="D24" s="23">
        <v>99</v>
      </c>
      <c r="E24" s="23" t="s">
        <v>89</v>
      </c>
      <c r="F24" s="23" t="s">
        <v>89</v>
      </c>
      <c r="G24" s="23" t="s">
        <v>89</v>
      </c>
      <c r="H24" s="23" t="s">
        <v>89</v>
      </c>
    </row>
    <row r="25" spans="1:8" s="20" customFormat="1" ht="19.5" customHeight="1" x14ac:dyDescent="0.25">
      <c r="A25" s="209"/>
      <c r="C25" s="21">
        <v>6</v>
      </c>
      <c r="D25" s="23">
        <v>99</v>
      </c>
      <c r="E25" s="23" t="s">
        <v>89</v>
      </c>
      <c r="F25" s="23" t="s">
        <v>89</v>
      </c>
      <c r="G25" s="23" t="s">
        <v>89</v>
      </c>
      <c r="H25" s="23" t="s">
        <v>89</v>
      </c>
    </row>
    <row r="26" spans="1:8" s="20" customFormat="1" ht="19.5" customHeight="1" x14ac:dyDescent="0.25">
      <c r="A26" s="209"/>
      <c r="C26" s="21">
        <v>6</v>
      </c>
      <c r="D26" s="23">
        <v>99</v>
      </c>
      <c r="E26" s="23" t="s">
        <v>89</v>
      </c>
      <c r="F26" s="23" t="s">
        <v>89</v>
      </c>
      <c r="G26" s="23" t="s">
        <v>89</v>
      </c>
      <c r="H26" s="23" t="s">
        <v>89</v>
      </c>
    </row>
    <row r="27" spans="1:8" s="20" customFormat="1" ht="19.5" customHeight="1" x14ac:dyDescent="0.25">
      <c r="A27" s="209"/>
      <c r="C27" s="21">
        <v>6</v>
      </c>
      <c r="D27" s="23">
        <v>99</v>
      </c>
      <c r="E27" s="23" t="s">
        <v>89</v>
      </c>
      <c r="F27" s="23" t="s">
        <v>89</v>
      </c>
      <c r="G27" s="23" t="s">
        <v>89</v>
      </c>
      <c r="H27" s="23" t="s">
        <v>89</v>
      </c>
    </row>
    <row r="28" spans="1:8" s="20" customFormat="1" ht="19.5" customHeight="1" x14ac:dyDescent="0.25">
      <c r="A28" s="209"/>
      <c r="C28" s="21">
        <v>7</v>
      </c>
      <c r="D28" s="23">
        <v>99</v>
      </c>
      <c r="E28" s="23" t="s">
        <v>89</v>
      </c>
      <c r="F28" s="23" t="s">
        <v>89</v>
      </c>
      <c r="G28" s="23" t="s">
        <v>89</v>
      </c>
      <c r="H28" s="23" t="s">
        <v>89</v>
      </c>
    </row>
    <row r="29" spans="1:8" s="20" customFormat="1" ht="19.5" customHeight="1" x14ac:dyDescent="0.25">
      <c r="A29" s="209"/>
      <c r="C29" s="21">
        <v>12</v>
      </c>
      <c r="D29" s="23">
        <v>99</v>
      </c>
      <c r="E29" s="23" t="s">
        <v>89</v>
      </c>
      <c r="F29" s="23" t="s">
        <v>89</v>
      </c>
      <c r="G29" s="23" t="s">
        <v>89</v>
      </c>
      <c r="H29" s="23" t="s">
        <v>89</v>
      </c>
    </row>
    <row r="30" spans="1:8" s="20" customFormat="1" ht="19.5" customHeight="1" x14ac:dyDescent="0.25">
      <c r="A30" s="209"/>
      <c r="C30" s="21">
        <v>27</v>
      </c>
      <c r="D30" s="23">
        <v>99</v>
      </c>
      <c r="E30" s="23" t="s">
        <v>89</v>
      </c>
      <c r="F30" s="23" t="s">
        <v>89</v>
      </c>
      <c r="G30" s="23" t="s">
        <v>89</v>
      </c>
      <c r="H30" s="23" t="s">
        <v>89</v>
      </c>
    </row>
    <row r="31" spans="1:8" s="20" customFormat="1" ht="19.5" customHeight="1" x14ac:dyDescent="0.25">
      <c r="A31" s="209"/>
      <c r="C31" s="21">
        <v>30</v>
      </c>
      <c r="D31" s="23">
        <v>99</v>
      </c>
      <c r="E31" s="23" t="s">
        <v>89</v>
      </c>
      <c r="F31" s="23" t="s">
        <v>89</v>
      </c>
      <c r="G31" s="23" t="s">
        <v>89</v>
      </c>
      <c r="H31" s="23" t="s">
        <v>89</v>
      </c>
    </row>
    <row r="32" spans="1:8" s="20" customFormat="1" ht="19.5" customHeight="1" x14ac:dyDescent="0.25">
      <c r="A32" s="209"/>
      <c r="C32" s="21">
        <v>30</v>
      </c>
      <c r="D32" s="23">
        <v>99</v>
      </c>
      <c r="E32" s="23" t="s">
        <v>89</v>
      </c>
      <c r="F32" s="23" t="s">
        <v>89</v>
      </c>
      <c r="G32" s="23" t="s">
        <v>89</v>
      </c>
      <c r="H32" s="23" t="s">
        <v>89</v>
      </c>
    </row>
    <row r="33" spans="1:8" s="20" customFormat="1" ht="19.5" customHeight="1" x14ac:dyDescent="0.25">
      <c r="A33" s="209"/>
      <c r="C33" s="21">
        <v>30</v>
      </c>
      <c r="D33" s="23">
        <v>99</v>
      </c>
      <c r="E33" s="23" t="s">
        <v>89</v>
      </c>
      <c r="F33" s="23" t="s">
        <v>89</v>
      </c>
      <c r="G33" s="23" t="s">
        <v>89</v>
      </c>
      <c r="H33" s="23" t="s">
        <v>89</v>
      </c>
    </row>
    <row r="34" spans="1:8" s="20" customFormat="1" ht="19.5" customHeight="1" x14ac:dyDescent="0.25">
      <c r="A34" s="209"/>
      <c r="C34" s="21">
        <v>30</v>
      </c>
      <c r="D34" s="23">
        <v>99</v>
      </c>
      <c r="E34" s="23" t="s">
        <v>89</v>
      </c>
      <c r="F34" s="23" t="s">
        <v>89</v>
      </c>
      <c r="G34" s="23" t="s">
        <v>89</v>
      </c>
      <c r="H34" s="23" t="s">
        <v>89</v>
      </c>
    </row>
    <row r="35" spans="1:8" s="20" customFormat="1" ht="19.5" customHeight="1" x14ac:dyDescent="0.25">
      <c r="A35" s="209"/>
      <c r="C35" s="21">
        <v>31</v>
      </c>
      <c r="D35" s="23">
        <v>99</v>
      </c>
      <c r="E35" s="23" t="s">
        <v>89</v>
      </c>
      <c r="F35" s="23" t="s">
        <v>89</v>
      </c>
      <c r="G35" s="23" t="s">
        <v>89</v>
      </c>
      <c r="H35" s="23" t="s">
        <v>89</v>
      </c>
    </row>
    <row r="36" spans="1:8" s="20" customFormat="1" ht="19.5" customHeight="1" x14ac:dyDescent="0.25">
      <c r="A36" s="209"/>
      <c r="C36" s="21">
        <v>31</v>
      </c>
      <c r="D36" s="23">
        <v>99</v>
      </c>
      <c r="E36" s="23" t="s">
        <v>89</v>
      </c>
      <c r="F36" s="23" t="s">
        <v>89</v>
      </c>
      <c r="G36" s="23" t="s">
        <v>89</v>
      </c>
      <c r="H36" s="23" t="s">
        <v>89</v>
      </c>
    </row>
    <row r="37" spans="1:8" s="20" customFormat="1" ht="19.5" customHeight="1" x14ac:dyDescent="0.25">
      <c r="A37" s="209"/>
      <c r="C37" s="21">
        <v>31</v>
      </c>
      <c r="D37" s="23">
        <v>99</v>
      </c>
      <c r="E37" s="23" t="s">
        <v>89</v>
      </c>
      <c r="F37" s="23" t="s">
        <v>89</v>
      </c>
      <c r="G37" s="23" t="s">
        <v>89</v>
      </c>
      <c r="H37" s="23" t="s">
        <v>89</v>
      </c>
    </row>
    <row r="38" spans="1:8" s="20" customFormat="1" ht="19.5" customHeight="1" x14ac:dyDescent="0.25">
      <c r="A38" s="209"/>
      <c r="C38" s="21"/>
      <c r="D38" s="23">
        <v>99</v>
      </c>
      <c r="E38" s="23" t="s">
        <v>89</v>
      </c>
      <c r="F38" s="23" t="s">
        <v>89</v>
      </c>
      <c r="G38" s="23" t="s">
        <v>89</v>
      </c>
      <c r="H38" s="23" t="s">
        <v>89</v>
      </c>
    </row>
    <row r="39" spans="1:8" s="20" customFormat="1" ht="19.5" customHeight="1" x14ac:dyDescent="0.25">
      <c r="A39" s="209"/>
      <c r="C39" s="21"/>
      <c r="D39" s="23">
        <v>99</v>
      </c>
      <c r="E39" s="23" t="s">
        <v>89</v>
      </c>
      <c r="F39" s="23" t="s">
        <v>89</v>
      </c>
      <c r="G39" s="23" t="s">
        <v>89</v>
      </c>
      <c r="H39" s="23" t="s">
        <v>89</v>
      </c>
    </row>
    <row r="40" spans="1:8" s="20" customFormat="1" ht="19.5" customHeight="1" x14ac:dyDescent="0.25">
      <c r="A40" s="209"/>
      <c r="C40" s="21"/>
      <c r="D40" s="23">
        <v>99</v>
      </c>
      <c r="E40" s="23" t="s">
        <v>89</v>
      </c>
      <c r="F40" s="23" t="s">
        <v>89</v>
      </c>
      <c r="G40" s="23" t="s">
        <v>89</v>
      </c>
      <c r="H40" s="23" t="s">
        <v>89</v>
      </c>
    </row>
    <row r="41" spans="1:8" s="20" customFormat="1" ht="19.5" customHeight="1" x14ac:dyDescent="0.25">
      <c r="A41" s="209"/>
      <c r="C41" s="21"/>
      <c r="D41" s="23">
        <v>99</v>
      </c>
      <c r="E41" s="23" t="s">
        <v>89</v>
      </c>
      <c r="F41" s="23" t="s">
        <v>89</v>
      </c>
      <c r="G41" s="23" t="s">
        <v>89</v>
      </c>
      <c r="H41" s="23" t="s">
        <v>89</v>
      </c>
    </row>
    <row r="42" spans="1:8" s="20" customFormat="1" ht="19.5" customHeight="1" x14ac:dyDescent="0.25">
      <c r="A42" s="209"/>
      <c r="C42" s="21"/>
      <c r="D42" s="23">
        <v>99</v>
      </c>
      <c r="E42" s="23" t="s">
        <v>89</v>
      </c>
      <c r="F42" s="23" t="s">
        <v>89</v>
      </c>
      <c r="G42" s="23" t="s">
        <v>89</v>
      </c>
      <c r="H42" s="23" t="s">
        <v>89</v>
      </c>
    </row>
    <row r="43" spans="1:8" s="20" customFormat="1" ht="19.5" customHeight="1" x14ac:dyDescent="0.25">
      <c r="A43" s="209"/>
      <c r="C43" s="21"/>
      <c r="D43" s="23">
        <v>99</v>
      </c>
      <c r="E43" s="23" t="s">
        <v>89</v>
      </c>
      <c r="F43" s="23" t="s">
        <v>89</v>
      </c>
      <c r="G43" s="23" t="s">
        <v>89</v>
      </c>
      <c r="H43" s="23" t="s">
        <v>89</v>
      </c>
    </row>
    <row r="44" spans="1:8" s="20" customFormat="1" ht="19.5" customHeight="1" x14ac:dyDescent="0.25">
      <c r="A44" s="209"/>
      <c r="C44" s="21"/>
      <c r="D44" s="23">
        <v>99</v>
      </c>
      <c r="E44" s="23" t="s">
        <v>89</v>
      </c>
      <c r="F44" s="23" t="s">
        <v>89</v>
      </c>
      <c r="G44" s="23" t="s">
        <v>89</v>
      </c>
      <c r="H44" s="23" t="s">
        <v>89</v>
      </c>
    </row>
    <row r="45" spans="1:8" s="20" customFormat="1" ht="19.5" customHeight="1" x14ac:dyDescent="0.25">
      <c r="A45" s="209"/>
      <c r="C45" s="21"/>
      <c r="D45" s="23">
        <v>99</v>
      </c>
      <c r="E45" s="23" t="s">
        <v>89</v>
      </c>
      <c r="F45" s="23" t="s">
        <v>89</v>
      </c>
      <c r="G45" s="23" t="s">
        <v>89</v>
      </c>
      <c r="H45" s="23" t="s">
        <v>89</v>
      </c>
    </row>
    <row r="46" spans="1:8" s="20" customFormat="1" ht="19.5" customHeight="1" x14ac:dyDescent="0.25">
      <c r="A46" s="209"/>
      <c r="C46" s="21"/>
      <c r="D46" s="23">
        <v>99</v>
      </c>
      <c r="E46" s="23" t="s">
        <v>89</v>
      </c>
      <c r="F46" s="23" t="s">
        <v>89</v>
      </c>
      <c r="G46" s="23" t="s">
        <v>89</v>
      </c>
      <c r="H46" s="23" t="s">
        <v>89</v>
      </c>
    </row>
    <row r="47" spans="1:8" s="20" customFormat="1" ht="19.5" customHeight="1" x14ac:dyDescent="0.25">
      <c r="A47" s="209"/>
      <c r="C47" s="21"/>
      <c r="D47" s="23">
        <v>99</v>
      </c>
      <c r="E47" s="23" t="s">
        <v>89</v>
      </c>
      <c r="F47" s="23" t="s">
        <v>89</v>
      </c>
      <c r="G47" s="23" t="s">
        <v>89</v>
      </c>
      <c r="H47" s="23" t="s">
        <v>89</v>
      </c>
    </row>
    <row r="48" spans="1:8" s="20" customFormat="1" ht="19.5" customHeight="1" x14ac:dyDescent="0.25">
      <c r="A48" s="209"/>
      <c r="C48" s="21"/>
      <c r="D48" s="23">
        <v>99</v>
      </c>
      <c r="E48" s="23" t="s">
        <v>89</v>
      </c>
      <c r="F48" s="23" t="s">
        <v>89</v>
      </c>
      <c r="G48" s="23" t="s">
        <v>89</v>
      </c>
      <c r="H48" s="23" t="s">
        <v>89</v>
      </c>
    </row>
    <row r="49" spans="1:8" s="20" customFormat="1" ht="19.5" customHeight="1" x14ac:dyDescent="0.25">
      <c r="A49" s="209"/>
      <c r="C49" s="21"/>
      <c r="D49" s="23">
        <v>99</v>
      </c>
      <c r="E49" s="23" t="s">
        <v>89</v>
      </c>
      <c r="F49" s="23" t="s">
        <v>89</v>
      </c>
      <c r="G49" s="23" t="s">
        <v>89</v>
      </c>
      <c r="H49" s="23" t="s">
        <v>89</v>
      </c>
    </row>
    <row r="50" spans="1:8" s="20" customFormat="1" ht="19.5" customHeight="1" x14ac:dyDescent="0.25">
      <c r="A50" s="209"/>
      <c r="C50" s="21"/>
      <c r="D50" s="23">
        <v>99</v>
      </c>
      <c r="E50" s="23" t="s">
        <v>89</v>
      </c>
      <c r="F50" s="23" t="s">
        <v>89</v>
      </c>
      <c r="G50" s="23" t="s">
        <v>89</v>
      </c>
      <c r="H50" s="23" t="s">
        <v>89</v>
      </c>
    </row>
    <row r="51" spans="1:8" s="20" customFormat="1" ht="19.5" customHeight="1" x14ac:dyDescent="0.25">
      <c r="A51" s="209"/>
      <c r="C51" s="21"/>
      <c r="D51" s="23">
        <v>99</v>
      </c>
      <c r="E51" s="23" t="s">
        <v>89</v>
      </c>
      <c r="F51" s="23" t="s">
        <v>89</v>
      </c>
      <c r="G51" s="23" t="s">
        <v>89</v>
      </c>
      <c r="H51" s="23" t="s">
        <v>89</v>
      </c>
    </row>
    <row r="52" spans="1:8" s="20" customFormat="1" ht="19.5" customHeight="1" x14ac:dyDescent="0.25">
      <c r="A52" s="209"/>
      <c r="C52" s="21"/>
      <c r="D52" s="23">
        <v>99</v>
      </c>
      <c r="E52" s="23" t="s">
        <v>89</v>
      </c>
      <c r="F52" s="23" t="s">
        <v>89</v>
      </c>
      <c r="G52" s="23" t="s">
        <v>89</v>
      </c>
      <c r="H52" s="23" t="s">
        <v>89</v>
      </c>
    </row>
    <row r="53" spans="1:8" s="20" customFormat="1" ht="19.5" customHeight="1" x14ac:dyDescent="0.25">
      <c r="A53" s="209"/>
      <c r="C53" s="21"/>
      <c r="D53" s="23">
        <v>99</v>
      </c>
      <c r="E53" s="23" t="s">
        <v>89</v>
      </c>
      <c r="F53" s="23" t="s">
        <v>89</v>
      </c>
      <c r="G53" s="23" t="s">
        <v>89</v>
      </c>
      <c r="H53" s="23" t="s">
        <v>89</v>
      </c>
    </row>
    <row r="54" spans="1:8" s="20" customFormat="1" ht="19.5" customHeight="1" x14ac:dyDescent="0.25">
      <c r="A54" s="209"/>
      <c r="C54" s="21"/>
      <c r="D54" s="23">
        <v>99</v>
      </c>
      <c r="E54" s="23" t="s">
        <v>89</v>
      </c>
      <c r="F54" s="23" t="s">
        <v>89</v>
      </c>
      <c r="G54" s="23" t="s">
        <v>89</v>
      </c>
      <c r="H54" s="23" t="s">
        <v>89</v>
      </c>
    </row>
    <row r="55" spans="1:8" s="20" customFormat="1" ht="19.5" customHeight="1" x14ac:dyDescent="0.25">
      <c r="A55" s="209"/>
      <c r="C55" s="21"/>
      <c r="D55" s="23">
        <v>99</v>
      </c>
      <c r="E55" s="23" t="s">
        <v>89</v>
      </c>
      <c r="F55" s="23" t="s">
        <v>89</v>
      </c>
      <c r="G55" s="23" t="s">
        <v>89</v>
      </c>
      <c r="H55" s="23" t="s">
        <v>89</v>
      </c>
    </row>
    <row r="56" spans="1:8" s="20" customFormat="1" ht="19.5" customHeight="1" x14ac:dyDescent="0.25">
      <c r="A56" s="209"/>
      <c r="C56" s="21"/>
      <c r="D56" s="23">
        <v>99</v>
      </c>
      <c r="E56" s="23" t="s">
        <v>89</v>
      </c>
      <c r="F56" s="23" t="s">
        <v>89</v>
      </c>
      <c r="G56" s="23" t="s">
        <v>89</v>
      </c>
      <c r="H56" s="23" t="s">
        <v>89</v>
      </c>
    </row>
    <row r="57" spans="1:8" s="20" customFormat="1" ht="19.5" customHeight="1" x14ac:dyDescent="0.25">
      <c r="A57" s="209"/>
      <c r="C57" s="21"/>
      <c r="D57" s="23">
        <v>99</v>
      </c>
      <c r="E57" s="23" t="s">
        <v>89</v>
      </c>
      <c r="F57" s="23" t="s">
        <v>89</v>
      </c>
      <c r="G57" s="23" t="s">
        <v>89</v>
      </c>
      <c r="H57" s="23" t="s">
        <v>89</v>
      </c>
    </row>
    <row r="58" spans="1:8" s="20" customFormat="1" ht="19.5" customHeight="1" x14ac:dyDescent="0.25">
      <c r="A58" s="209"/>
      <c r="C58" s="21"/>
      <c r="D58" s="23">
        <v>99</v>
      </c>
      <c r="E58" s="23" t="s">
        <v>89</v>
      </c>
      <c r="F58" s="23" t="s">
        <v>89</v>
      </c>
      <c r="G58" s="23" t="s">
        <v>89</v>
      </c>
      <c r="H58" s="23" t="s">
        <v>89</v>
      </c>
    </row>
    <row r="59" spans="1:8" s="20" customFormat="1" ht="19.5" customHeight="1" x14ac:dyDescent="0.25">
      <c r="A59" s="209"/>
      <c r="C59" s="21"/>
      <c r="D59" s="23">
        <v>99</v>
      </c>
      <c r="E59" s="23" t="s">
        <v>89</v>
      </c>
      <c r="F59" s="23" t="s">
        <v>89</v>
      </c>
      <c r="G59" s="23" t="s">
        <v>89</v>
      </c>
      <c r="H59" s="23" t="s">
        <v>89</v>
      </c>
    </row>
    <row r="60" spans="1:8" s="20" customFormat="1" ht="19.5" customHeight="1" x14ac:dyDescent="0.25">
      <c r="A60" s="209"/>
      <c r="C60" s="21"/>
      <c r="D60" s="23">
        <v>99</v>
      </c>
      <c r="E60" s="23" t="s">
        <v>89</v>
      </c>
      <c r="F60" s="23" t="s">
        <v>89</v>
      </c>
      <c r="G60" s="23" t="s">
        <v>89</v>
      </c>
      <c r="H60" s="23" t="s">
        <v>89</v>
      </c>
    </row>
    <row r="61" spans="1:8" s="20" customFormat="1" ht="19.5" customHeight="1" x14ac:dyDescent="0.25">
      <c r="A61" s="209"/>
      <c r="C61" s="21"/>
      <c r="D61" s="23">
        <v>99</v>
      </c>
      <c r="E61" s="23" t="s">
        <v>89</v>
      </c>
      <c r="F61" s="23" t="s">
        <v>89</v>
      </c>
      <c r="G61" s="23" t="s">
        <v>89</v>
      </c>
      <c r="H61" s="23" t="s">
        <v>89</v>
      </c>
    </row>
    <row r="62" spans="1:8" s="20" customFormat="1" ht="19.5" customHeight="1" x14ac:dyDescent="0.25">
      <c r="A62" s="209"/>
      <c r="C62" s="21"/>
      <c r="D62" s="23">
        <v>99</v>
      </c>
      <c r="E62" s="23" t="s">
        <v>89</v>
      </c>
      <c r="F62" s="23" t="s">
        <v>89</v>
      </c>
      <c r="G62" s="23" t="s">
        <v>89</v>
      </c>
      <c r="H62" s="23" t="s">
        <v>89</v>
      </c>
    </row>
    <row r="63" spans="1:8" s="20" customFormat="1" ht="19.5" customHeight="1" x14ac:dyDescent="0.25">
      <c r="A63" s="209"/>
      <c r="C63" s="21"/>
      <c r="D63" s="23">
        <v>99</v>
      </c>
      <c r="E63" s="23" t="s">
        <v>89</v>
      </c>
      <c r="F63" s="23" t="s">
        <v>89</v>
      </c>
      <c r="G63" s="23" t="s">
        <v>89</v>
      </c>
      <c r="H63" s="23" t="s">
        <v>89</v>
      </c>
    </row>
    <row r="64" spans="1:8" s="20" customFormat="1" ht="19.5" customHeight="1" x14ac:dyDescent="0.25">
      <c r="A64" s="209"/>
      <c r="C64" s="21"/>
      <c r="D64" s="23">
        <v>99</v>
      </c>
      <c r="E64" s="23" t="s">
        <v>89</v>
      </c>
      <c r="F64" s="23" t="s">
        <v>89</v>
      </c>
      <c r="G64" s="23" t="s">
        <v>89</v>
      </c>
      <c r="H64" s="23" t="s">
        <v>89</v>
      </c>
    </row>
    <row r="65" spans="1:8" s="20" customFormat="1" ht="19.5" customHeight="1" x14ac:dyDescent="0.25">
      <c r="A65" s="209"/>
      <c r="C65" s="21"/>
      <c r="D65" s="23">
        <v>99</v>
      </c>
      <c r="E65" s="23" t="s">
        <v>89</v>
      </c>
      <c r="F65" s="23" t="s">
        <v>89</v>
      </c>
      <c r="G65" s="23" t="s">
        <v>89</v>
      </c>
      <c r="H65" s="23" t="s">
        <v>89</v>
      </c>
    </row>
    <row r="66" spans="1:8" s="20" customFormat="1" ht="19.5" customHeight="1" x14ac:dyDescent="0.25">
      <c r="A66" s="209"/>
      <c r="C66" s="21"/>
      <c r="D66" s="23">
        <v>99</v>
      </c>
      <c r="E66" s="23" t="s">
        <v>89</v>
      </c>
      <c r="F66" s="23" t="s">
        <v>89</v>
      </c>
      <c r="G66" s="23" t="s">
        <v>89</v>
      </c>
      <c r="H66" s="23" t="s">
        <v>89</v>
      </c>
    </row>
    <row r="67" spans="1:8" s="20" customFormat="1" ht="19.5" customHeight="1" x14ac:dyDescent="0.25">
      <c r="A67" s="209"/>
      <c r="C67" s="21"/>
      <c r="D67" s="131"/>
      <c r="E67" s="132"/>
      <c r="F67" s="132"/>
    </row>
    <row r="68" spans="1:8" s="20" customFormat="1" ht="19.5" customHeight="1" x14ac:dyDescent="0.25">
      <c r="A68" s="209"/>
      <c r="C68" s="21"/>
      <c r="D68" s="131"/>
      <c r="E68" s="132"/>
      <c r="F68" s="132"/>
    </row>
    <row r="69" spans="1:8" s="20" customFormat="1" ht="19.5" customHeight="1" x14ac:dyDescent="0.25">
      <c r="A69" s="209"/>
      <c r="C69" s="21"/>
      <c r="D69" s="131"/>
      <c r="E69" s="132"/>
      <c r="F69" s="132"/>
    </row>
    <row r="70" spans="1:8" s="20" customFormat="1" ht="19.5" customHeight="1" x14ac:dyDescent="0.25">
      <c r="A70" s="209"/>
      <c r="C70" s="21"/>
      <c r="D70" s="131"/>
      <c r="E70" s="132"/>
      <c r="F70" s="132"/>
    </row>
    <row r="71" spans="1:8" s="20" customFormat="1" ht="19.5" customHeight="1" x14ac:dyDescent="0.25">
      <c r="A71" s="209"/>
      <c r="C71" s="21"/>
      <c r="D71" s="131"/>
      <c r="E71" s="132"/>
      <c r="F71" s="132"/>
    </row>
    <row r="72" spans="1:8" s="20" customFormat="1" ht="19.5" customHeight="1" x14ac:dyDescent="0.25">
      <c r="A72" s="209"/>
      <c r="C72" s="21"/>
      <c r="D72" s="131"/>
      <c r="E72" s="132"/>
      <c r="F72" s="132"/>
    </row>
    <row r="73" spans="1:8" s="20" customFormat="1" ht="19.5" customHeight="1" x14ac:dyDescent="0.25">
      <c r="A73" s="209"/>
      <c r="C73" s="21"/>
      <c r="D73" s="131"/>
      <c r="E73" s="132"/>
      <c r="F73" s="132"/>
    </row>
    <row r="74" spans="1:8" s="20" customFormat="1" ht="19.5" customHeight="1" x14ac:dyDescent="0.25">
      <c r="A74" s="209"/>
      <c r="C74" s="21"/>
      <c r="D74" s="131"/>
      <c r="E74" s="132"/>
      <c r="F74" s="132"/>
    </row>
    <row r="75" spans="1:8" s="20" customFormat="1" ht="19.5" customHeight="1" x14ac:dyDescent="0.25">
      <c r="A75" s="209"/>
      <c r="C75" s="21"/>
      <c r="D75" s="131"/>
      <c r="E75" s="132"/>
      <c r="F75" s="132"/>
    </row>
    <row r="76" spans="1:8" s="20" customFormat="1" ht="19.5" customHeight="1" x14ac:dyDescent="0.25">
      <c r="A76" s="209"/>
      <c r="C76" s="21"/>
      <c r="D76" s="131"/>
      <c r="E76" s="132"/>
      <c r="F76" s="132"/>
    </row>
    <row r="77" spans="1:8" s="20" customFormat="1" ht="19.5" customHeight="1" x14ac:dyDescent="0.25">
      <c r="A77" s="209"/>
      <c r="C77" s="21"/>
      <c r="D77" s="131"/>
      <c r="E77" s="132"/>
      <c r="F77" s="132"/>
    </row>
    <row r="78" spans="1:8" s="20" customFormat="1" ht="19.5" customHeight="1" x14ac:dyDescent="0.25">
      <c r="A78" s="209"/>
      <c r="C78" s="21"/>
      <c r="D78" s="131"/>
      <c r="E78" s="132"/>
      <c r="F78" s="132"/>
    </row>
    <row r="79" spans="1:8" s="20" customFormat="1" ht="19.5" customHeight="1" x14ac:dyDescent="0.25">
      <c r="A79" s="209"/>
      <c r="C79" s="21"/>
      <c r="D79" s="131"/>
      <c r="E79" s="132"/>
      <c r="F79" s="132"/>
    </row>
    <row r="80" spans="1:8" s="20" customFormat="1" ht="19.5" customHeight="1" x14ac:dyDescent="0.25">
      <c r="A80" s="209"/>
      <c r="C80" s="21"/>
      <c r="D80" s="131"/>
      <c r="E80" s="132"/>
      <c r="F80" s="132"/>
    </row>
    <row r="81" spans="1:6" s="20" customFormat="1" ht="19.5" customHeight="1" x14ac:dyDescent="0.25">
      <c r="A81" s="209"/>
      <c r="C81" s="21"/>
      <c r="D81" s="131"/>
      <c r="E81" s="132"/>
      <c r="F81" s="132"/>
    </row>
    <row r="82" spans="1:6" s="20" customFormat="1" ht="19.5" customHeight="1" x14ac:dyDescent="0.25">
      <c r="A82" s="209"/>
      <c r="C82" s="21"/>
      <c r="D82" s="131"/>
      <c r="E82" s="132"/>
      <c r="F82" s="132"/>
    </row>
    <row r="83" spans="1:6" s="20" customFormat="1" ht="19.5" customHeight="1" x14ac:dyDescent="0.25">
      <c r="A83" s="209"/>
      <c r="C83" s="21"/>
      <c r="D83" s="131"/>
      <c r="E83" s="132"/>
      <c r="F83" s="132"/>
    </row>
    <row r="84" spans="1:6" s="20" customFormat="1" ht="19.5" customHeight="1" x14ac:dyDescent="0.25">
      <c r="A84" s="209"/>
      <c r="C84" s="21"/>
      <c r="D84" s="131"/>
      <c r="E84" s="132"/>
      <c r="F84" s="132"/>
    </row>
    <row r="85" spans="1:6" s="20" customFormat="1" ht="19.5" customHeight="1" x14ac:dyDescent="0.25">
      <c r="A85" s="209"/>
      <c r="C85" s="21"/>
      <c r="D85" s="131"/>
      <c r="E85" s="132"/>
      <c r="F85" s="132"/>
    </row>
    <row r="86" spans="1:6" s="20" customFormat="1" ht="19.5" customHeight="1" x14ac:dyDescent="0.25">
      <c r="A86" s="209"/>
      <c r="C86" s="21"/>
      <c r="D86" s="131"/>
      <c r="E86" s="132"/>
      <c r="F86" s="132"/>
    </row>
    <row r="87" spans="1:6" s="20" customFormat="1" ht="19.5" customHeight="1" x14ac:dyDescent="0.25">
      <c r="A87" s="209"/>
      <c r="C87" s="21"/>
      <c r="D87" s="131"/>
      <c r="E87" s="132"/>
      <c r="F87" s="132"/>
    </row>
    <row r="88" spans="1:6" s="20" customFormat="1" ht="19.5" customHeight="1" x14ac:dyDescent="0.25">
      <c r="A88" s="209"/>
      <c r="C88" s="21"/>
      <c r="D88" s="131"/>
      <c r="E88" s="132"/>
      <c r="F88" s="132"/>
    </row>
    <row r="89" spans="1:6" s="20" customFormat="1" ht="19.5" customHeight="1" x14ac:dyDescent="0.25">
      <c r="A89" s="209"/>
      <c r="C89" s="21"/>
      <c r="D89" s="131"/>
      <c r="E89" s="132"/>
      <c r="F89" s="132"/>
    </row>
    <row r="90" spans="1:6" s="20" customFormat="1" ht="19.5" customHeight="1" x14ac:dyDescent="0.25">
      <c r="A90" s="209"/>
      <c r="C90" s="21"/>
      <c r="D90" s="131"/>
      <c r="E90" s="132"/>
      <c r="F90" s="132"/>
    </row>
    <row r="91" spans="1:6" s="20" customFormat="1" ht="19.5" customHeight="1" x14ac:dyDescent="0.25">
      <c r="A91" s="209"/>
      <c r="C91" s="21"/>
      <c r="D91" s="131"/>
      <c r="E91" s="132"/>
      <c r="F91" s="132"/>
    </row>
    <row r="92" spans="1:6" s="20" customFormat="1" ht="19.5" customHeight="1" x14ac:dyDescent="0.25">
      <c r="A92" s="209"/>
      <c r="C92" s="21"/>
      <c r="D92" s="131"/>
      <c r="E92" s="132"/>
      <c r="F92" s="132"/>
    </row>
    <row r="93" spans="1:6" s="20" customFormat="1" ht="19.5" customHeight="1" x14ac:dyDescent="0.25">
      <c r="A93" s="209"/>
      <c r="C93" s="21"/>
      <c r="D93" s="131"/>
      <c r="E93" s="132"/>
      <c r="F93" s="132"/>
    </row>
    <row r="94" spans="1:6" s="20" customFormat="1" ht="19.5" customHeight="1" x14ac:dyDescent="0.25">
      <c r="A94" s="209"/>
      <c r="C94" s="21"/>
      <c r="D94" s="131"/>
      <c r="E94" s="132"/>
      <c r="F94" s="132"/>
    </row>
    <row r="95" spans="1:6" s="20" customFormat="1" ht="19.5" customHeight="1" x14ac:dyDescent="0.25">
      <c r="A95" s="209"/>
      <c r="C95" s="21"/>
      <c r="D95" s="131"/>
      <c r="E95" s="132"/>
      <c r="F95" s="132"/>
    </row>
    <row r="96" spans="1:6" s="20" customFormat="1" ht="19.5" customHeight="1" x14ac:dyDescent="0.25">
      <c r="A96" s="209"/>
      <c r="C96" s="21"/>
      <c r="D96" s="131"/>
      <c r="E96" s="132"/>
      <c r="F96" s="132"/>
    </row>
    <row r="97" spans="1:6" s="20" customFormat="1" ht="19.5" customHeight="1" x14ac:dyDescent="0.25">
      <c r="A97" s="209"/>
      <c r="C97" s="21"/>
      <c r="D97" s="131"/>
      <c r="E97" s="132"/>
      <c r="F97" s="132"/>
    </row>
    <row r="98" spans="1:6" s="20" customFormat="1" ht="19.5" customHeight="1" x14ac:dyDescent="0.25">
      <c r="A98" s="209"/>
      <c r="C98" s="21"/>
      <c r="D98" s="131"/>
      <c r="E98" s="132"/>
      <c r="F98" s="132"/>
    </row>
    <row r="99" spans="1:6" s="20" customFormat="1" ht="19.5" customHeight="1" x14ac:dyDescent="0.25">
      <c r="A99" s="209"/>
      <c r="C99" s="21"/>
      <c r="D99" s="131"/>
      <c r="E99" s="132"/>
      <c r="F99" s="132"/>
    </row>
    <row r="100" spans="1:6" s="20" customFormat="1" ht="19.5" customHeight="1" x14ac:dyDescent="0.25">
      <c r="A100" s="209"/>
      <c r="C100" s="21"/>
      <c r="D100" s="131"/>
      <c r="E100" s="132"/>
      <c r="F100" s="132"/>
    </row>
    <row r="101" spans="1:6" s="20" customFormat="1" ht="19.5" customHeight="1" x14ac:dyDescent="0.25">
      <c r="A101" s="211"/>
      <c r="C101" s="21"/>
      <c r="D101" s="131"/>
      <c r="E101" s="132"/>
      <c r="F101" s="132"/>
    </row>
    <row r="102" spans="1:6" s="20" customFormat="1" ht="19.5" customHeight="1" x14ac:dyDescent="0.25">
      <c r="A102" s="211"/>
      <c r="C102" s="21"/>
      <c r="D102" s="131"/>
      <c r="E102" s="132"/>
      <c r="F102" s="132"/>
    </row>
    <row r="103" spans="1:6" s="20" customFormat="1" ht="19.5" customHeight="1" x14ac:dyDescent="0.25">
      <c r="A103" s="211"/>
      <c r="C103" s="21"/>
      <c r="D103" s="131"/>
      <c r="E103" s="132"/>
      <c r="F103" s="132"/>
    </row>
    <row r="104" spans="1:6" s="20" customFormat="1" ht="12" customHeight="1" x14ac:dyDescent="0.25">
      <c r="A104" s="211"/>
      <c r="D104" s="133"/>
      <c r="E104" s="133"/>
      <c r="F104" s="133"/>
    </row>
    <row r="105" spans="1:6" s="20" customFormat="1" ht="24.75" customHeight="1" x14ac:dyDescent="0.25">
      <c r="A105" s="211"/>
      <c r="D105" s="133"/>
      <c r="E105" s="133"/>
      <c r="F105" s="133"/>
    </row>
    <row r="106" spans="1:6" s="20" customFormat="1" ht="19.5" customHeight="1" x14ac:dyDescent="0.25">
      <c r="A106" s="211"/>
      <c r="D106" s="133"/>
      <c r="E106" s="133"/>
      <c r="F106" s="133"/>
    </row>
    <row r="107" spans="1:6" s="20" customFormat="1" ht="19.5" customHeight="1" x14ac:dyDescent="0.25">
      <c r="A107" s="211"/>
      <c r="D107" s="133"/>
      <c r="E107" s="133"/>
      <c r="F107" s="133"/>
    </row>
    <row r="108" spans="1:6" s="20" customFormat="1" ht="19.5" customHeight="1" x14ac:dyDescent="0.25">
      <c r="A108" s="211"/>
      <c r="D108" s="133"/>
      <c r="E108" s="133"/>
      <c r="F108" s="133"/>
    </row>
    <row r="109" spans="1:6" s="20" customFormat="1" ht="19.5" customHeight="1" x14ac:dyDescent="0.25">
      <c r="A109" s="211"/>
      <c r="D109" s="133"/>
      <c r="E109" s="133"/>
      <c r="F109" s="133"/>
    </row>
    <row r="110" spans="1:6" s="20" customFormat="1" ht="19.5" customHeight="1" x14ac:dyDescent="0.25">
      <c r="A110" s="211"/>
      <c r="D110" s="133"/>
      <c r="E110" s="133"/>
      <c r="F110" s="133"/>
    </row>
    <row r="111" spans="1:6" s="20" customFormat="1" ht="19.5" customHeight="1" x14ac:dyDescent="0.25">
      <c r="A111" s="211"/>
      <c r="D111" s="133"/>
      <c r="E111" s="133"/>
      <c r="F111" s="133"/>
    </row>
    <row r="112" spans="1:6" s="20" customFormat="1" ht="19.5" customHeight="1" x14ac:dyDescent="0.25">
      <c r="A112" s="211"/>
      <c r="D112" s="133"/>
      <c r="E112" s="133"/>
      <c r="F112" s="133"/>
    </row>
    <row r="113" spans="1:6" s="20" customFormat="1" ht="19.5" customHeight="1" x14ac:dyDescent="0.25">
      <c r="A113" s="211"/>
      <c r="D113" s="133"/>
      <c r="E113" s="133"/>
      <c r="F113" s="133"/>
    </row>
    <row r="114" spans="1:6" s="20" customFormat="1" ht="19.5" customHeight="1" x14ac:dyDescent="0.25">
      <c r="A114" s="211"/>
      <c r="D114" s="133"/>
      <c r="E114" s="133"/>
      <c r="F114" s="133"/>
    </row>
    <row r="115" spans="1:6" s="20" customFormat="1" ht="19.5" customHeight="1" x14ac:dyDescent="0.25">
      <c r="A115" s="211"/>
      <c r="D115" s="133"/>
      <c r="E115" s="133"/>
      <c r="F115" s="133"/>
    </row>
    <row r="116" spans="1:6" s="20" customFormat="1" ht="19.5" customHeight="1" x14ac:dyDescent="0.25">
      <c r="A116" s="211"/>
      <c r="D116" s="133"/>
      <c r="E116" s="133"/>
      <c r="F116" s="133"/>
    </row>
    <row r="117" spans="1:6" s="20" customFormat="1" ht="19.5" customHeight="1" x14ac:dyDescent="0.25">
      <c r="A117" s="211"/>
      <c r="D117" s="133"/>
      <c r="E117" s="133"/>
      <c r="F117" s="133"/>
    </row>
    <row r="118" spans="1:6" s="20" customFormat="1" ht="19.5" customHeight="1" x14ac:dyDescent="0.25">
      <c r="A118" s="211"/>
      <c r="D118" s="133"/>
      <c r="E118" s="133"/>
      <c r="F118" s="133"/>
    </row>
    <row r="119" spans="1:6" s="20" customFormat="1" ht="19.5" customHeight="1" x14ac:dyDescent="0.25">
      <c r="A119" s="211"/>
      <c r="D119" s="133"/>
      <c r="E119" s="133"/>
      <c r="F119" s="133"/>
    </row>
    <row r="120" spans="1:6" s="20" customFormat="1" ht="24.75" customHeight="1" x14ac:dyDescent="0.25">
      <c r="A120" s="211"/>
      <c r="D120" s="133"/>
      <c r="E120" s="133"/>
      <c r="F120" s="133"/>
    </row>
    <row r="121" spans="1:6" s="20" customFormat="1" ht="12" customHeight="1" x14ac:dyDescent="0.25">
      <c r="A121" s="211"/>
      <c r="D121" s="133"/>
      <c r="E121" s="133"/>
      <c r="F121" s="133"/>
    </row>
    <row r="122" spans="1:6" s="20" customFormat="1" ht="25.5" customHeight="1" x14ac:dyDescent="0.25">
      <c r="A122" s="211"/>
      <c r="D122" s="133"/>
      <c r="E122" s="133"/>
      <c r="F122" s="133"/>
    </row>
    <row r="123" spans="1:6" s="20" customFormat="1" ht="19.5" customHeight="1" x14ac:dyDescent="0.25">
      <c r="A123" s="211"/>
      <c r="D123" s="133"/>
      <c r="E123" s="133"/>
      <c r="F123" s="133"/>
    </row>
    <row r="124" spans="1:6" s="20" customFormat="1" ht="19.5" customHeight="1" x14ac:dyDescent="0.25">
      <c r="A124" s="211"/>
      <c r="D124" s="133"/>
      <c r="E124" s="133"/>
      <c r="F124" s="133"/>
    </row>
    <row r="125" spans="1:6" s="20" customFormat="1" ht="19.5" customHeight="1" x14ac:dyDescent="0.25">
      <c r="A125" s="211"/>
      <c r="D125" s="133"/>
      <c r="E125" s="133"/>
      <c r="F125" s="133"/>
    </row>
    <row r="126" spans="1:6" s="20" customFormat="1" ht="19.5" customHeight="1" x14ac:dyDescent="0.25">
      <c r="A126" s="211"/>
      <c r="D126" s="133"/>
      <c r="E126" s="133"/>
      <c r="F126" s="133"/>
    </row>
    <row r="127" spans="1:6" s="20" customFormat="1" ht="19.5" customHeight="1" x14ac:dyDescent="0.25">
      <c r="A127" s="211"/>
      <c r="D127" s="133"/>
      <c r="E127" s="133"/>
      <c r="F127" s="133"/>
    </row>
    <row r="128" spans="1:6" s="20" customFormat="1" ht="19.5" customHeight="1" x14ac:dyDescent="0.25">
      <c r="A128" s="211"/>
      <c r="D128" s="133"/>
      <c r="E128" s="133"/>
      <c r="F128" s="133"/>
    </row>
    <row r="129" spans="1:6" s="20" customFormat="1" ht="19.5" customHeight="1" x14ac:dyDescent="0.25">
      <c r="A129" s="211"/>
      <c r="D129" s="133"/>
      <c r="E129" s="133"/>
      <c r="F129" s="133"/>
    </row>
    <row r="130" spans="1:6" s="20" customFormat="1" ht="19.5" customHeight="1" x14ac:dyDescent="0.25">
      <c r="A130" s="211"/>
      <c r="D130" s="133"/>
      <c r="E130" s="133"/>
      <c r="F130" s="133"/>
    </row>
    <row r="131" spans="1:6" s="20" customFormat="1" ht="19.5" customHeight="1" x14ac:dyDescent="0.25">
      <c r="A131" s="211"/>
      <c r="D131" s="133"/>
      <c r="E131" s="133"/>
      <c r="F131" s="133"/>
    </row>
    <row r="132" spans="1:6" s="20" customFormat="1" ht="19.5" customHeight="1" x14ac:dyDescent="0.25">
      <c r="A132" s="211"/>
      <c r="D132" s="133"/>
      <c r="E132" s="133"/>
      <c r="F132" s="133"/>
    </row>
    <row r="133" spans="1:6" s="20" customFormat="1" ht="19.5" customHeight="1" x14ac:dyDescent="0.25">
      <c r="A133" s="211"/>
      <c r="D133" s="133"/>
      <c r="E133" s="133"/>
      <c r="F133" s="133"/>
    </row>
    <row r="134" spans="1:6" s="20" customFormat="1" ht="19.5" customHeight="1" x14ac:dyDescent="0.25">
      <c r="A134" s="211"/>
      <c r="D134" s="133"/>
      <c r="E134" s="133"/>
      <c r="F134" s="133"/>
    </row>
    <row r="135" spans="1:6" s="20" customFormat="1" ht="19.5" customHeight="1" x14ac:dyDescent="0.25">
      <c r="A135" s="211"/>
      <c r="D135" s="133"/>
      <c r="E135" s="133"/>
      <c r="F135" s="133"/>
    </row>
    <row r="136" spans="1:6" s="20" customFormat="1" x14ac:dyDescent="0.25">
      <c r="A136" s="211"/>
      <c r="D136" s="133"/>
      <c r="E136" s="133"/>
      <c r="F136" s="133"/>
    </row>
    <row r="137" spans="1:6" s="20" customFormat="1" x14ac:dyDescent="0.25">
      <c r="A137" s="211"/>
      <c r="D137" s="133"/>
      <c r="E137" s="133"/>
      <c r="F137" s="133"/>
    </row>
    <row r="138" spans="1:6" s="20" customFormat="1" x14ac:dyDescent="0.25">
      <c r="A138" s="211"/>
      <c r="D138" s="133"/>
      <c r="E138" s="133"/>
      <c r="F138" s="133"/>
    </row>
    <row r="139" spans="1:6" x14ac:dyDescent="0.25">
      <c r="D139" s="134"/>
      <c r="E139" s="134"/>
      <c r="F139" s="134"/>
    </row>
    <row r="140" spans="1:6" x14ac:dyDescent="0.25">
      <c r="D140" s="134"/>
      <c r="E140" s="134"/>
      <c r="F140" s="134"/>
    </row>
    <row r="141" spans="1:6" x14ac:dyDescent="0.25">
      <c r="D141" s="134"/>
      <c r="E141" s="134"/>
      <c r="F141" s="134"/>
    </row>
    <row r="142" spans="1:6" x14ac:dyDescent="0.25">
      <c r="D142" s="134"/>
      <c r="E142" s="134"/>
      <c r="F142" s="134"/>
    </row>
    <row r="143" spans="1:6" x14ac:dyDescent="0.25">
      <c r="D143" s="134"/>
      <c r="E143" s="134"/>
      <c r="F143" s="134"/>
    </row>
    <row r="144" spans="1:6" x14ac:dyDescent="0.25">
      <c r="D144" s="134"/>
      <c r="E144" s="134"/>
      <c r="F144" s="134"/>
    </row>
    <row r="145" spans="4:6" x14ac:dyDescent="0.25">
      <c r="D145" s="134"/>
      <c r="E145" s="134"/>
      <c r="F145" s="134"/>
    </row>
    <row r="146" spans="4:6" x14ac:dyDescent="0.25">
      <c r="D146" s="134"/>
      <c r="E146" s="134"/>
      <c r="F146" s="134"/>
    </row>
    <row r="147" spans="4:6" x14ac:dyDescent="0.25">
      <c r="D147" s="134"/>
      <c r="E147" s="134"/>
      <c r="F147" s="134"/>
    </row>
    <row r="148" spans="4:6" x14ac:dyDescent="0.25">
      <c r="D148" s="134"/>
      <c r="E148" s="134"/>
      <c r="F148" s="134"/>
    </row>
    <row r="149" spans="4:6" x14ac:dyDescent="0.25">
      <c r="D149" s="134"/>
      <c r="E149" s="134"/>
      <c r="F149" s="134"/>
    </row>
    <row r="150" spans="4:6" x14ac:dyDescent="0.25">
      <c r="D150" s="134"/>
      <c r="E150" s="134"/>
      <c r="F150" s="134"/>
    </row>
    <row r="151" spans="4:6" x14ac:dyDescent="0.25">
      <c r="D151" s="134"/>
      <c r="E151" s="134"/>
      <c r="F151" s="134"/>
    </row>
    <row r="152" spans="4:6" x14ac:dyDescent="0.25">
      <c r="D152" s="134"/>
      <c r="E152" s="134"/>
      <c r="F152" s="134"/>
    </row>
    <row r="153" spans="4:6" x14ac:dyDescent="0.25">
      <c r="D153" s="134"/>
      <c r="E153" s="134"/>
      <c r="F153" s="134"/>
    </row>
    <row r="154" spans="4:6" x14ac:dyDescent="0.25">
      <c r="D154" s="134"/>
      <c r="E154" s="134"/>
      <c r="F154" s="134"/>
    </row>
    <row r="155" spans="4:6" x14ac:dyDescent="0.25">
      <c r="D155" s="134"/>
      <c r="E155" s="134"/>
      <c r="F155" s="134"/>
    </row>
    <row r="156" spans="4:6" x14ac:dyDescent="0.25">
      <c r="D156" s="134"/>
      <c r="E156" s="134"/>
      <c r="F156" s="134"/>
    </row>
    <row r="157" spans="4:6" x14ac:dyDescent="0.25">
      <c r="D157" s="134"/>
      <c r="E157" s="134"/>
      <c r="F157" s="134"/>
    </row>
    <row r="158" spans="4:6" x14ac:dyDescent="0.25">
      <c r="D158" s="134"/>
      <c r="E158" s="134"/>
      <c r="F158" s="134"/>
    </row>
    <row r="159" spans="4:6" x14ac:dyDescent="0.25">
      <c r="D159" s="134"/>
      <c r="E159" s="134"/>
      <c r="F159" s="134"/>
    </row>
    <row r="160" spans="4:6" x14ac:dyDescent="0.25">
      <c r="D160" s="134"/>
      <c r="E160" s="134"/>
      <c r="F160" s="134"/>
    </row>
    <row r="161" spans="4:6" x14ac:dyDescent="0.25">
      <c r="D161" s="134"/>
      <c r="E161" s="134"/>
      <c r="F161" s="134"/>
    </row>
    <row r="162" spans="4:6" x14ac:dyDescent="0.25">
      <c r="D162" s="134"/>
      <c r="E162" s="134"/>
      <c r="F162" s="134"/>
    </row>
    <row r="163" spans="4:6" x14ac:dyDescent="0.25">
      <c r="D163" s="134"/>
      <c r="E163" s="134"/>
      <c r="F163" s="134"/>
    </row>
    <row r="164" spans="4:6" x14ac:dyDescent="0.25">
      <c r="D164" s="134"/>
      <c r="E164" s="134"/>
      <c r="F164" s="134"/>
    </row>
    <row r="165" spans="4:6" x14ac:dyDescent="0.25">
      <c r="D165" s="134"/>
      <c r="E165" s="134"/>
      <c r="F165" s="134"/>
    </row>
    <row r="166" spans="4:6" x14ac:dyDescent="0.25">
      <c r="D166" s="134"/>
      <c r="E166" s="134"/>
      <c r="F166" s="134"/>
    </row>
    <row r="167" spans="4:6" x14ac:dyDescent="0.25">
      <c r="D167" s="134"/>
      <c r="E167" s="134"/>
      <c r="F167" s="134"/>
    </row>
    <row r="168" spans="4:6" x14ac:dyDescent="0.25">
      <c r="D168" s="134"/>
      <c r="E168" s="134"/>
      <c r="F168" s="134"/>
    </row>
    <row r="169" spans="4:6" x14ac:dyDescent="0.25">
      <c r="D169" s="134"/>
      <c r="E169" s="134"/>
      <c r="F169" s="134"/>
    </row>
    <row r="170" spans="4:6" x14ac:dyDescent="0.25">
      <c r="D170" s="134"/>
      <c r="E170" s="134"/>
      <c r="F170" s="134"/>
    </row>
    <row r="171" spans="4:6" x14ac:dyDescent="0.25">
      <c r="D171" s="134"/>
      <c r="E171" s="134"/>
      <c r="F171" s="134"/>
    </row>
    <row r="172" spans="4:6" x14ac:dyDescent="0.25">
      <c r="D172" s="134"/>
      <c r="E172" s="134"/>
      <c r="F172" s="134"/>
    </row>
    <row r="173" spans="4:6" x14ac:dyDescent="0.25">
      <c r="D173" s="134"/>
      <c r="E173" s="134"/>
      <c r="F173" s="134"/>
    </row>
    <row r="174" spans="4:6" x14ac:dyDescent="0.25">
      <c r="D174" s="134"/>
      <c r="E174" s="134"/>
      <c r="F174" s="134"/>
    </row>
    <row r="175" spans="4:6" x14ac:dyDescent="0.25">
      <c r="D175" s="134"/>
      <c r="E175" s="134"/>
      <c r="F175" s="134"/>
    </row>
    <row r="176" spans="4:6" x14ac:dyDescent="0.25">
      <c r="D176" s="134"/>
      <c r="E176" s="134"/>
      <c r="F176" s="134"/>
    </row>
    <row r="177" spans="4:6" x14ac:dyDescent="0.25">
      <c r="D177" s="134"/>
      <c r="E177" s="134"/>
      <c r="F177" s="134"/>
    </row>
    <row r="178" spans="4:6" x14ac:dyDescent="0.25">
      <c r="D178" s="134"/>
      <c r="E178" s="134"/>
      <c r="F178" s="134"/>
    </row>
    <row r="179" spans="4:6" x14ac:dyDescent="0.25">
      <c r="D179" s="134"/>
      <c r="E179" s="134"/>
      <c r="F179" s="134"/>
    </row>
    <row r="180" spans="4:6" x14ac:dyDescent="0.25">
      <c r="D180" s="134"/>
      <c r="E180" s="134"/>
      <c r="F180" s="134"/>
    </row>
    <row r="181" spans="4:6" x14ac:dyDescent="0.25">
      <c r="D181" s="134"/>
      <c r="E181" s="134"/>
      <c r="F181" s="134"/>
    </row>
    <row r="182" spans="4:6" x14ac:dyDescent="0.25">
      <c r="D182" s="134"/>
      <c r="E182" s="134"/>
      <c r="F182" s="134"/>
    </row>
    <row r="183" spans="4:6" x14ac:dyDescent="0.25">
      <c r="D183" s="134"/>
      <c r="E183" s="134"/>
      <c r="F183" s="134"/>
    </row>
    <row r="184" spans="4:6" x14ac:dyDescent="0.25">
      <c r="D184" s="134"/>
      <c r="E184" s="134"/>
      <c r="F184" s="134"/>
    </row>
    <row r="185" spans="4:6" x14ac:dyDescent="0.25">
      <c r="D185" s="134"/>
      <c r="E185" s="134"/>
      <c r="F185" s="134"/>
    </row>
    <row r="186" spans="4:6" x14ac:dyDescent="0.25">
      <c r="D186" s="134"/>
      <c r="E186" s="134"/>
      <c r="F186" s="134"/>
    </row>
    <row r="187" spans="4:6" x14ac:dyDescent="0.25">
      <c r="D187" s="134"/>
      <c r="E187" s="134"/>
      <c r="F187" s="134"/>
    </row>
    <row r="188" spans="4:6" x14ac:dyDescent="0.25">
      <c r="D188" s="134"/>
      <c r="E188" s="134"/>
      <c r="F188" s="134"/>
    </row>
    <row r="189" spans="4:6" x14ac:dyDescent="0.25">
      <c r="D189" s="134"/>
      <c r="E189" s="134"/>
      <c r="F189" s="134"/>
    </row>
    <row r="190" spans="4:6" x14ac:dyDescent="0.25">
      <c r="D190" s="134"/>
      <c r="E190" s="134"/>
      <c r="F190" s="134"/>
    </row>
    <row r="191" spans="4:6" x14ac:dyDescent="0.25">
      <c r="D191" s="134"/>
      <c r="E191" s="134"/>
      <c r="F191" s="134"/>
    </row>
    <row r="192" spans="4:6" x14ac:dyDescent="0.25">
      <c r="D192" s="134"/>
      <c r="E192" s="134"/>
      <c r="F192" s="134"/>
    </row>
    <row r="193" spans="4:6" x14ac:dyDescent="0.25">
      <c r="D193" s="134"/>
      <c r="E193" s="134"/>
      <c r="F193" s="134"/>
    </row>
    <row r="194" spans="4:6" x14ac:dyDescent="0.25">
      <c r="D194" s="134"/>
      <c r="E194" s="134"/>
      <c r="F194" s="134"/>
    </row>
    <row r="195" spans="4:6" x14ac:dyDescent="0.25">
      <c r="D195" s="134"/>
      <c r="E195" s="134"/>
      <c r="F195" s="134"/>
    </row>
    <row r="196" spans="4:6" x14ac:dyDescent="0.25">
      <c r="D196" s="134"/>
      <c r="E196" s="134"/>
      <c r="F196" s="134"/>
    </row>
    <row r="197" spans="4:6" x14ac:dyDescent="0.25">
      <c r="D197" s="134"/>
      <c r="E197" s="134"/>
      <c r="F197" s="134"/>
    </row>
    <row r="198" spans="4:6" x14ac:dyDescent="0.25">
      <c r="D198" s="134"/>
      <c r="E198" s="134"/>
      <c r="F198" s="134"/>
    </row>
    <row r="199" spans="4:6" x14ac:dyDescent="0.25">
      <c r="D199" s="134"/>
      <c r="E199" s="134"/>
      <c r="F199" s="134"/>
    </row>
    <row r="200" spans="4:6" x14ac:dyDescent="0.25">
      <c r="D200" s="134"/>
      <c r="E200" s="134"/>
      <c r="F200" s="134"/>
    </row>
    <row r="201" spans="4:6" x14ac:dyDescent="0.25">
      <c r="D201" s="134"/>
      <c r="E201" s="134"/>
      <c r="F201" s="134"/>
    </row>
    <row r="202" spans="4:6" x14ac:dyDescent="0.25">
      <c r="D202" s="134"/>
      <c r="E202" s="134"/>
      <c r="F202" s="134"/>
    </row>
    <row r="203" spans="4:6" x14ac:dyDescent="0.25">
      <c r="D203" s="134"/>
      <c r="E203" s="134"/>
      <c r="F203" s="134"/>
    </row>
    <row r="204" spans="4:6" x14ac:dyDescent="0.25">
      <c r="D204" s="134"/>
      <c r="E204" s="134"/>
      <c r="F204" s="134"/>
    </row>
    <row r="205" spans="4:6" x14ac:dyDescent="0.25">
      <c r="D205" s="134"/>
      <c r="E205" s="134"/>
      <c r="F205" s="134"/>
    </row>
    <row r="206" spans="4:6" x14ac:dyDescent="0.25">
      <c r="D206" s="134"/>
      <c r="E206" s="134"/>
      <c r="F206" s="134"/>
    </row>
    <row r="207" spans="4:6" x14ac:dyDescent="0.25">
      <c r="D207" s="134"/>
      <c r="E207" s="134"/>
      <c r="F207" s="134"/>
    </row>
    <row r="208" spans="4:6" x14ac:dyDescent="0.25">
      <c r="D208" s="134"/>
      <c r="E208" s="134"/>
      <c r="F208" s="134"/>
    </row>
    <row r="209" spans="4:6" x14ac:dyDescent="0.25">
      <c r="D209" s="134"/>
      <c r="E209" s="134"/>
      <c r="F209" s="134"/>
    </row>
    <row r="210" spans="4:6" x14ac:dyDescent="0.25">
      <c r="D210" s="134"/>
      <c r="E210" s="134"/>
      <c r="F210" s="134"/>
    </row>
    <row r="211" spans="4:6" x14ac:dyDescent="0.25">
      <c r="D211" s="134"/>
      <c r="E211" s="134"/>
      <c r="F211" s="134"/>
    </row>
    <row r="212" spans="4:6" x14ac:dyDescent="0.25">
      <c r="D212" s="134"/>
      <c r="E212" s="134"/>
      <c r="F212" s="134"/>
    </row>
    <row r="213" spans="4:6" x14ac:dyDescent="0.25">
      <c r="D213" s="134"/>
      <c r="E213" s="134"/>
      <c r="F213" s="134"/>
    </row>
    <row r="214" spans="4:6" x14ac:dyDescent="0.25">
      <c r="D214" s="134"/>
      <c r="E214" s="134"/>
      <c r="F214" s="134"/>
    </row>
    <row r="215" spans="4:6" x14ac:dyDescent="0.25">
      <c r="D215" s="134"/>
      <c r="E215" s="134"/>
      <c r="F215" s="134"/>
    </row>
    <row r="216" spans="4:6" x14ac:dyDescent="0.25">
      <c r="D216" s="134"/>
      <c r="E216" s="134"/>
      <c r="F216" s="134"/>
    </row>
  </sheetData>
  <sheetProtection selectLockedCells="1"/>
  <mergeCells count="1">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hidden="1" customWidth="1"/>
    <col min="5" max="5" width="28.85546875" style="116" hidden="1" customWidth="1"/>
    <col min="6" max="6" width="1.140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G1" s="261"/>
      <c r="H1" s="261"/>
      <c r="I1" s="261"/>
      <c r="J1" s="261"/>
      <c r="K1" s="261"/>
      <c r="T1" s="153"/>
    </row>
    <row r="2" spans="1:20" s="18" customFormat="1" ht="37.5" hidden="1" customHeight="1" x14ac:dyDescent="0.25">
      <c r="A2" s="209"/>
      <c r="C2" s="19"/>
      <c r="D2" s="19"/>
      <c r="E2" s="19"/>
      <c r="T2" s="153"/>
    </row>
    <row r="3" spans="1:20" s="20" customFormat="1" ht="39" customHeight="1" thickBot="1" x14ac:dyDescent="0.3">
      <c r="A3" s="209"/>
      <c r="D3" s="123" t="s">
        <v>345</v>
      </c>
      <c r="E3" s="123" t="s">
        <v>344</v>
      </c>
      <c r="T3" s="154"/>
    </row>
    <row r="4" spans="1:20" s="20" customFormat="1" ht="30" customHeight="1" thickTop="1" thickBot="1" x14ac:dyDescent="0.3">
      <c r="A4" s="209"/>
      <c r="C4" s="21"/>
      <c r="D4" s="21"/>
      <c r="E4" s="21"/>
      <c r="F4" s="21"/>
      <c r="G4" s="155" t="s">
        <v>331</v>
      </c>
      <c r="H4" s="160" t="s">
        <v>343</v>
      </c>
      <c r="I4" s="161" t="s">
        <v>332</v>
      </c>
      <c r="J4" s="161" t="s">
        <v>333</v>
      </c>
      <c r="K4" s="155" t="s">
        <v>334</v>
      </c>
      <c r="L4" s="161" t="s">
        <v>335</v>
      </c>
      <c r="M4" s="161" t="s">
        <v>336</v>
      </c>
      <c r="N4" s="161" t="s">
        <v>338</v>
      </c>
      <c r="O4" s="161" t="s">
        <v>337</v>
      </c>
      <c r="P4" s="162" t="s">
        <v>339</v>
      </c>
      <c r="Q4" s="162" t="s">
        <v>340</v>
      </c>
      <c r="R4" s="162" t="s">
        <v>341</v>
      </c>
      <c r="S4" s="162" t="s">
        <v>342</v>
      </c>
      <c r="T4" s="162" t="s">
        <v>351</v>
      </c>
    </row>
    <row r="5" spans="1:20" s="20" customFormat="1" ht="19.5" customHeight="1" thickTop="1" x14ac:dyDescent="0.25">
      <c r="A5" s="209"/>
      <c r="C5" s="21"/>
      <c r="D5" s="21"/>
      <c r="E5" s="21"/>
      <c r="F5" s="21"/>
      <c r="G5" s="152" t="s">
        <v>580</v>
      </c>
      <c r="H5" s="23" t="s">
        <v>389</v>
      </c>
      <c r="I5" s="23" t="s">
        <v>394</v>
      </c>
      <c r="J5" s="152" t="s">
        <v>408</v>
      </c>
      <c r="K5" s="152" t="s">
        <v>581</v>
      </c>
      <c r="L5" s="23">
        <v>1</v>
      </c>
      <c r="M5" s="23">
        <v>15</v>
      </c>
      <c r="N5" s="23" t="s">
        <v>582</v>
      </c>
      <c r="O5" s="152" t="s">
        <v>584</v>
      </c>
      <c r="P5" s="23" t="s">
        <v>347</v>
      </c>
      <c r="Q5" s="23" t="s">
        <v>346</v>
      </c>
      <c r="R5" s="23" t="s">
        <v>349</v>
      </c>
      <c r="S5" s="23" t="s">
        <v>350</v>
      </c>
      <c r="T5" s="23" t="s">
        <v>347</v>
      </c>
    </row>
    <row r="6" spans="1:20" s="20" customFormat="1" ht="19.5" customHeight="1" x14ac:dyDescent="0.25">
      <c r="A6" s="209"/>
      <c r="C6" s="21"/>
      <c r="D6" s="21"/>
      <c r="E6" s="21"/>
      <c r="F6" s="21"/>
      <c r="G6" s="152" t="s">
        <v>579</v>
      </c>
      <c r="H6" s="23" t="s">
        <v>311</v>
      </c>
      <c r="I6" s="23" t="s">
        <v>464</v>
      </c>
      <c r="J6" s="152" t="s">
        <v>449</v>
      </c>
      <c r="O6" s="152" t="s">
        <v>583</v>
      </c>
      <c r="T6" s="23" t="s">
        <v>347</v>
      </c>
    </row>
    <row r="7" spans="1:20" s="20" customFormat="1" ht="19.5" customHeight="1" x14ac:dyDescent="0.25">
      <c r="A7" s="209"/>
      <c r="C7" s="21"/>
      <c r="D7" s="21"/>
      <c r="E7" s="21"/>
      <c r="F7" s="21"/>
      <c r="G7" s="152"/>
      <c r="H7" s="23"/>
      <c r="I7" s="23"/>
      <c r="J7" s="152"/>
      <c r="O7" s="152"/>
      <c r="T7" s="23"/>
    </row>
    <row r="8" spans="1:20" s="20" customFormat="1" ht="19.5" customHeight="1" x14ac:dyDescent="0.25">
      <c r="A8" s="209"/>
      <c r="C8" s="21"/>
      <c r="D8" s="21"/>
      <c r="E8" s="21"/>
      <c r="F8" s="21"/>
      <c r="G8" s="152"/>
      <c r="H8" s="23"/>
      <c r="I8" s="23"/>
      <c r="J8" s="152"/>
      <c r="O8" s="152"/>
      <c r="T8" s="23"/>
    </row>
    <row r="9" spans="1:20" s="20" customFormat="1" ht="19.5" customHeight="1" x14ac:dyDescent="0.25">
      <c r="A9" s="209"/>
      <c r="C9" s="21"/>
      <c r="D9" s="21"/>
      <c r="E9" s="21"/>
      <c r="F9" s="21"/>
      <c r="G9" s="152"/>
      <c r="H9" s="23"/>
      <c r="I9" s="23"/>
      <c r="J9" s="152"/>
      <c r="O9" s="152"/>
      <c r="T9" s="23"/>
    </row>
    <row r="10" spans="1:20" s="20" customFormat="1" ht="19.5" customHeight="1" x14ac:dyDescent="0.25">
      <c r="A10" s="209"/>
      <c r="C10" s="21"/>
      <c r="D10" s="21"/>
      <c r="E10" s="21"/>
      <c r="F10" s="21"/>
      <c r="G10" s="152"/>
      <c r="H10" s="23"/>
      <c r="I10" s="23"/>
      <c r="J10" s="152"/>
      <c r="O10" s="152"/>
      <c r="T10" s="23"/>
    </row>
    <row r="11" spans="1:20" s="20" customFormat="1" ht="19.5" customHeight="1" x14ac:dyDescent="0.25">
      <c r="A11" s="209"/>
      <c r="C11" s="21"/>
      <c r="D11" s="21"/>
      <c r="E11" s="21"/>
      <c r="F11" s="21"/>
      <c r="G11" s="152"/>
      <c r="H11" s="23"/>
      <c r="I11" s="23"/>
      <c r="J11" s="152"/>
      <c r="O11" s="152"/>
      <c r="T11" s="23"/>
    </row>
    <row r="12" spans="1:20" s="20" customFormat="1" ht="19.5" customHeight="1" x14ac:dyDescent="0.25">
      <c r="A12" s="209"/>
      <c r="C12" s="21"/>
      <c r="D12" s="21"/>
      <c r="E12" s="21"/>
      <c r="F12" s="21"/>
      <c r="G12" s="152"/>
      <c r="H12" s="23"/>
      <c r="I12" s="23"/>
      <c r="J12" s="152"/>
      <c r="O12" s="152"/>
      <c r="T12" s="23"/>
    </row>
    <row r="13" spans="1:20" s="20" customFormat="1" ht="19.5" customHeight="1" x14ac:dyDescent="0.25">
      <c r="A13" s="209"/>
      <c r="C13" s="21"/>
      <c r="D13" s="21"/>
      <c r="E13" s="21"/>
      <c r="F13" s="21"/>
      <c r="G13" s="152"/>
      <c r="H13" s="23"/>
      <c r="I13" s="23"/>
      <c r="J13" s="152"/>
      <c r="O13" s="152"/>
      <c r="T13" s="23"/>
    </row>
    <row r="14" spans="1:20" s="20" customFormat="1" ht="19.5" customHeight="1" x14ac:dyDescent="0.25">
      <c r="A14" s="209"/>
      <c r="C14" s="21"/>
      <c r="D14" s="21"/>
      <c r="E14" s="21"/>
      <c r="F14" s="21"/>
      <c r="G14" s="152"/>
      <c r="H14" s="23"/>
      <c r="I14" s="23"/>
      <c r="J14" s="152"/>
      <c r="O14" s="152"/>
      <c r="T14" s="23"/>
    </row>
    <row r="15" spans="1:20" s="20" customFormat="1" ht="19.5" customHeight="1" x14ac:dyDescent="0.25">
      <c r="A15" s="209"/>
      <c r="C15" s="21"/>
      <c r="D15" s="21"/>
      <c r="E15" s="21"/>
      <c r="F15" s="21"/>
      <c r="G15" s="152"/>
      <c r="H15" s="23"/>
      <c r="I15" s="23"/>
      <c r="J15" s="152"/>
      <c r="O15" s="152"/>
      <c r="T15" s="23"/>
    </row>
    <row r="16" spans="1:20" s="20" customFormat="1" ht="19.5" customHeight="1" x14ac:dyDescent="0.25">
      <c r="A16" s="209"/>
      <c r="C16" s="21"/>
      <c r="D16" s="21"/>
      <c r="E16" s="21"/>
      <c r="F16" s="21"/>
      <c r="G16" s="152"/>
      <c r="H16" s="23"/>
      <c r="I16" s="23"/>
      <c r="J16" s="152"/>
      <c r="O16" s="152"/>
      <c r="T16" s="23"/>
    </row>
    <row r="17" spans="1:20" s="20" customFormat="1" ht="19.5" customHeight="1" x14ac:dyDescent="0.25">
      <c r="A17" s="209"/>
      <c r="C17" s="21"/>
      <c r="D17" s="131"/>
      <c r="E17" s="132"/>
      <c r="F17" s="21"/>
      <c r="G17" s="152"/>
      <c r="H17" s="23"/>
      <c r="I17" s="23"/>
      <c r="J17" s="152"/>
      <c r="O17" s="152"/>
      <c r="T17" s="23"/>
    </row>
    <row r="18" spans="1:20" s="20" customFormat="1" ht="19.5" customHeight="1" x14ac:dyDescent="0.25">
      <c r="A18" s="209"/>
      <c r="C18" s="21"/>
      <c r="D18" s="131"/>
      <c r="E18" s="132"/>
      <c r="F18" s="21"/>
      <c r="G18" s="152"/>
      <c r="H18" s="23"/>
      <c r="I18" s="23"/>
      <c r="J18" s="152"/>
      <c r="O18" s="152"/>
      <c r="T18" s="23"/>
    </row>
    <row r="19" spans="1:20" s="20" customFormat="1" ht="19.5" customHeight="1" x14ac:dyDescent="0.25">
      <c r="A19" s="209"/>
      <c r="C19" s="21"/>
      <c r="D19" s="131"/>
      <c r="E19" s="132"/>
      <c r="F19" s="21"/>
      <c r="G19" s="152"/>
      <c r="H19" s="23"/>
      <c r="I19" s="23"/>
      <c r="J19" s="152"/>
      <c r="O19" s="152"/>
      <c r="T19" s="23"/>
    </row>
    <row r="20" spans="1:20" s="20" customFormat="1" ht="19.5" customHeight="1" x14ac:dyDescent="0.25">
      <c r="A20" s="209"/>
      <c r="C20" s="21"/>
      <c r="D20" s="131"/>
      <c r="E20" s="132"/>
      <c r="F20" s="21"/>
      <c r="G20" s="152"/>
      <c r="H20" s="23"/>
      <c r="I20" s="23"/>
      <c r="J20" s="152"/>
      <c r="O20" s="152"/>
      <c r="T20" s="23"/>
    </row>
    <row r="21" spans="1:20" s="20" customFormat="1" ht="19.5" customHeight="1" x14ac:dyDescent="0.25">
      <c r="A21" s="209"/>
      <c r="C21" s="21"/>
      <c r="D21" s="131"/>
      <c r="E21" s="132"/>
      <c r="F21" s="21"/>
      <c r="G21" s="152"/>
      <c r="H21" s="23"/>
      <c r="I21" s="23"/>
      <c r="J21" s="152"/>
      <c r="O21" s="152"/>
      <c r="T21" s="23"/>
    </row>
    <row r="22" spans="1:20" s="20" customFormat="1" ht="19.5" customHeight="1" x14ac:dyDescent="0.25">
      <c r="A22" s="209"/>
      <c r="C22" s="21"/>
      <c r="D22" s="131"/>
      <c r="E22" s="132"/>
      <c r="F22" s="21"/>
      <c r="G22" s="152"/>
      <c r="H22" s="23"/>
      <c r="I22" s="23"/>
      <c r="J22" s="152"/>
      <c r="O22" s="152"/>
      <c r="T22" s="23"/>
    </row>
    <row r="23" spans="1:20" s="20" customFormat="1" ht="19.5" customHeight="1" x14ac:dyDescent="0.25">
      <c r="A23" s="209"/>
      <c r="C23" s="21"/>
      <c r="D23" s="131"/>
      <c r="E23" s="132"/>
      <c r="F23" s="21"/>
      <c r="G23" s="152"/>
      <c r="H23" s="23"/>
      <c r="I23" s="23"/>
      <c r="J23" s="152"/>
      <c r="O23" s="152"/>
      <c r="T23" s="23"/>
    </row>
    <row r="24" spans="1:20" s="20" customFormat="1" ht="19.5" customHeight="1" x14ac:dyDescent="0.25">
      <c r="A24" s="209"/>
      <c r="C24" s="21"/>
      <c r="D24" s="131"/>
      <c r="E24" s="132"/>
      <c r="F24" s="21"/>
      <c r="G24" s="152"/>
      <c r="H24" s="23"/>
      <c r="I24" s="23"/>
      <c r="J24" s="152"/>
      <c r="O24" s="152"/>
      <c r="T24" s="23"/>
    </row>
    <row r="25" spans="1:20" s="20" customFormat="1" ht="19.5" customHeight="1" x14ac:dyDescent="0.25">
      <c r="A25" s="209"/>
      <c r="C25" s="21"/>
      <c r="D25" s="131"/>
      <c r="E25" s="132"/>
      <c r="F25" s="21"/>
      <c r="G25" s="152"/>
      <c r="H25" s="23"/>
      <c r="I25" s="23"/>
      <c r="J25" s="152"/>
      <c r="O25" s="152"/>
      <c r="T25" s="23"/>
    </row>
    <row r="26" spans="1:20" s="20" customFormat="1" ht="19.5" customHeight="1" x14ac:dyDescent="0.25">
      <c r="A26" s="209"/>
      <c r="C26" s="21"/>
      <c r="D26" s="131"/>
      <c r="E26" s="132"/>
      <c r="F26" s="21"/>
      <c r="G26" s="152"/>
      <c r="H26" s="23"/>
      <c r="I26" s="23"/>
      <c r="J26" s="152"/>
      <c r="O26" s="152"/>
      <c r="T26" s="23"/>
    </row>
    <row r="27" spans="1:20" s="20" customFormat="1" ht="19.5" customHeight="1" x14ac:dyDescent="0.25">
      <c r="A27" s="209"/>
      <c r="C27" s="21"/>
      <c r="D27" s="131"/>
      <c r="E27" s="132"/>
      <c r="F27" s="21"/>
      <c r="G27" s="152"/>
      <c r="H27" s="23"/>
      <c r="I27" s="23"/>
      <c r="J27" s="152"/>
      <c r="O27" s="152"/>
      <c r="T27" s="23"/>
    </row>
    <row r="28" spans="1:20" s="20" customFormat="1" ht="19.5" customHeight="1" x14ac:dyDescent="0.25">
      <c r="A28" s="209"/>
      <c r="C28" s="21"/>
      <c r="D28" s="131"/>
      <c r="E28" s="132"/>
      <c r="F28" s="21"/>
      <c r="G28" s="152"/>
      <c r="H28" s="23"/>
      <c r="I28" s="23"/>
      <c r="J28" s="152"/>
      <c r="O28" s="152"/>
      <c r="T28" s="23"/>
    </row>
    <row r="29" spans="1:20" s="20" customFormat="1" ht="19.5" customHeight="1" x14ac:dyDescent="0.25">
      <c r="A29" s="209"/>
      <c r="C29" s="21"/>
      <c r="D29" s="131"/>
      <c r="E29" s="132"/>
      <c r="F29" s="21"/>
      <c r="G29" s="152"/>
      <c r="H29" s="23"/>
      <c r="I29" s="23"/>
      <c r="J29" s="152"/>
      <c r="O29" s="152"/>
      <c r="T29" s="23"/>
    </row>
    <row r="30" spans="1:20" s="20" customFormat="1" ht="19.5" customHeight="1" x14ac:dyDescent="0.25">
      <c r="A30" s="209"/>
      <c r="C30" s="21"/>
      <c r="D30" s="131"/>
      <c r="E30" s="132"/>
      <c r="F30" s="21"/>
      <c r="G30" s="152"/>
      <c r="H30" s="23"/>
      <c r="I30" s="23"/>
      <c r="J30" s="152"/>
      <c r="O30" s="152"/>
      <c r="T30" s="23"/>
    </row>
    <row r="31" spans="1:20" s="20" customFormat="1" ht="19.5" customHeight="1" x14ac:dyDescent="0.25">
      <c r="A31" s="209"/>
      <c r="C31" s="21"/>
      <c r="D31" s="131"/>
      <c r="E31" s="132"/>
      <c r="F31" s="21"/>
      <c r="G31" s="152"/>
      <c r="H31" s="23"/>
      <c r="I31" s="23"/>
      <c r="J31" s="23"/>
      <c r="O31" s="152"/>
      <c r="T31" s="23"/>
    </row>
    <row r="32" spans="1:20" s="20" customFormat="1" ht="19.5" customHeight="1" x14ac:dyDescent="0.25">
      <c r="A32" s="209"/>
      <c r="C32" s="21"/>
      <c r="D32" s="131"/>
      <c r="E32" s="132"/>
      <c r="F32" s="21"/>
      <c r="G32" s="152"/>
      <c r="H32" s="23"/>
      <c r="I32" s="23"/>
      <c r="J32" s="23"/>
      <c r="O32" s="152"/>
      <c r="T32" s="23"/>
    </row>
    <row r="33" spans="1:20" s="20" customFormat="1" ht="19.5" customHeight="1" x14ac:dyDescent="0.25">
      <c r="A33" s="209"/>
      <c r="C33" s="21"/>
      <c r="D33" s="131"/>
      <c r="E33" s="132"/>
      <c r="F33" s="21"/>
      <c r="G33" s="152"/>
      <c r="H33" s="23"/>
      <c r="I33" s="23"/>
      <c r="J33" s="23"/>
      <c r="O33" s="152"/>
      <c r="T33" s="23"/>
    </row>
    <row r="34" spans="1:20" s="20" customFormat="1" ht="19.5" customHeight="1" x14ac:dyDescent="0.25">
      <c r="A34" s="209"/>
      <c r="C34" s="21"/>
      <c r="D34" s="131"/>
      <c r="E34" s="132"/>
      <c r="F34" s="21"/>
      <c r="G34" s="152"/>
      <c r="H34" s="23"/>
      <c r="I34" s="23"/>
      <c r="J34" s="23"/>
      <c r="O34" s="152"/>
      <c r="T34" s="23"/>
    </row>
    <row r="35" spans="1:20" s="20" customFormat="1" ht="19.5" customHeight="1" x14ac:dyDescent="0.25">
      <c r="A35" s="209"/>
      <c r="C35" s="21"/>
      <c r="D35" s="131"/>
      <c r="E35" s="132"/>
      <c r="F35" s="21"/>
      <c r="G35" s="152"/>
      <c r="H35" s="23"/>
      <c r="I35" s="23"/>
      <c r="J35" s="23"/>
      <c r="O35" s="152"/>
      <c r="T35" s="23"/>
    </row>
    <row r="36" spans="1:20" s="20" customFormat="1" ht="19.5" customHeight="1" x14ac:dyDescent="0.25">
      <c r="A36" s="209"/>
      <c r="C36" s="21"/>
      <c r="D36" s="131"/>
      <c r="E36" s="132"/>
      <c r="F36" s="21"/>
      <c r="G36" s="152"/>
      <c r="H36" s="23"/>
      <c r="I36" s="23"/>
      <c r="J36" s="23"/>
      <c r="O36" s="152"/>
      <c r="T36" s="23"/>
    </row>
    <row r="37" spans="1:20" s="20" customFormat="1" ht="19.5" customHeight="1" x14ac:dyDescent="0.25">
      <c r="A37" s="209"/>
      <c r="C37" s="21"/>
      <c r="D37" s="131"/>
      <c r="E37" s="132"/>
      <c r="F37" s="21"/>
      <c r="G37" s="152"/>
      <c r="H37" s="23"/>
      <c r="I37" s="23"/>
      <c r="J37" s="23"/>
      <c r="O37" s="152"/>
      <c r="T37" s="23"/>
    </row>
    <row r="38" spans="1:20" s="20" customFormat="1" ht="19.5" customHeight="1" x14ac:dyDescent="0.25">
      <c r="A38" s="209"/>
      <c r="C38" s="21"/>
      <c r="D38" s="131"/>
      <c r="E38" s="132"/>
      <c r="F38" s="21"/>
      <c r="G38" s="152"/>
      <c r="H38" s="23"/>
      <c r="I38" s="23"/>
      <c r="J38" s="23"/>
      <c r="O38" s="152"/>
      <c r="T38" s="23"/>
    </row>
    <row r="39" spans="1:20" s="20" customFormat="1" ht="19.5" customHeight="1" x14ac:dyDescent="0.25">
      <c r="A39" s="209"/>
      <c r="C39" s="21"/>
      <c r="D39" s="131"/>
      <c r="E39" s="132"/>
      <c r="F39" s="21"/>
      <c r="G39" s="152"/>
      <c r="H39" s="23"/>
      <c r="I39" s="23"/>
      <c r="J39" s="23"/>
      <c r="O39" s="152"/>
      <c r="T39" s="23"/>
    </row>
    <row r="40" spans="1:20" s="20" customFormat="1" ht="19.5" customHeight="1" x14ac:dyDescent="0.25">
      <c r="A40" s="209"/>
      <c r="C40" s="21"/>
      <c r="D40" s="131"/>
      <c r="E40" s="132"/>
      <c r="F40" s="21"/>
      <c r="G40" s="152"/>
      <c r="H40" s="23"/>
      <c r="I40" s="23"/>
      <c r="J40" s="23"/>
      <c r="O40" s="152"/>
      <c r="T40" s="23"/>
    </row>
    <row r="41" spans="1:20" s="20" customFormat="1" ht="19.5" customHeight="1" x14ac:dyDescent="0.25">
      <c r="A41" s="209"/>
      <c r="C41" s="21"/>
      <c r="D41" s="131"/>
      <c r="E41" s="132"/>
      <c r="F41" s="21"/>
      <c r="G41" s="152"/>
      <c r="H41" s="23"/>
      <c r="I41" s="23"/>
      <c r="J41" s="23"/>
      <c r="O41" s="152"/>
      <c r="T41" s="23"/>
    </row>
    <row r="42" spans="1:20" s="20" customFormat="1" ht="19.5" customHeight="1" x14ac:dyDescent="0.25">
      <c r="A42" s="209"/>
      <c r="C42" s="21"/>
      <c r="D42" s="131"/>
      <c r="E42" s="132"/>
      <c r="F42" s="21"/>
      <c r="G42" s="152"/>
      <c r="H42" s="23"/>
      <c r="I42" s="23"/>
      <c r="J42" s="23"/>
      <c r="O42" s="152"/>
      <c r="T42" s="23"/>
    </row>
    <row r="43" spans="1:20" s="20" customFormat="1" ht="19.5" customHeight="1" x14ac:dyDescent="0.25">
      <c r="A43" s="209"/>
      <c r="C43" s="21"/>
      <c r="D43" s="131"/>
      <c r="E43" s="132"/>
      <c r="F43" s="21"/>
      <c r="G43" s="152"/>
      <c r="H43" s="23"/>
      <c r="I43" s="23"/>
      <c r="J43" s="23"/>
      <c r="O43" s="152"/>
      <c r="T43" s="23"/>
    </row>
    <row r="44" spans="1:20" s="20" customFormat="1" ht="19.5" customHeight="1" x14ac:dyDescent="0.25">
      <c r="A44" s="209"/>
      <c r="C44" s="21"/>
      <c r="D44" s="131"/>
      <c r="E44" s="132"/>
      <c r="F44" s="21"/>
      <c r="G44" s="152"/>
      <c r="H44" s="23"/>
      <c r="I44" s="23"/>
      <c r="J44" s="23"/>
      <c r="O44" s="152"/>
      <c r="T44" s="23"/>
    </row>
    <row r="45" spans="1:20" s="20" customFormat="1" ht="19.5" customHeight="1" x14ac:dyDescent="0.25">
      <c r="A45" s="209"/>
      <c r="C45" s="21"/>
      <c r="D45" s="131"/>
      <c r="E45" s="132"/>
      <c r="F45" s="21"/>
      <c r="G45" s="152"/>
      <c r="H45" s="23"/>
      <c r="I45" s="23"/>
      <c r="J45" s="23"/>
      <c r="O45" s="152"/>
      <c r="T45" s="23"/>
    </row>
    <row r="46" spans="1:20" s="20" customFormat="1" ht="19.5" customHeight="1" x14ac:dyDescent="0.25">
      <c r="A46" s="209"/>
      <c r="C46" s="21"/>
      <c r="D46" s="131"/>
      <c r="E46" s="132"/>
      <c r="F46" s="21"/>
      <c r="G46" s="152"/>
      <c r="H46" s="23"/>
      <c r="I46" s="23"/>
      <c r="J46" s="23"/>
      <c r="O46" s="152"/>
      <c r="T46" s="23"/>
    </row>
    <row r="47" spans="1:20" s="20" customFormat="1" ht="19.5" customHeight="1" x14ac:dyDescent="0.25">
      <c r="A47" s="209"/>
      <c r="C47" s="21"/>
      <c r="D47" s="131"/>
      <c r="E47" s="132"/>
      <c r="F47" s="21"/>
      <c r="G47" s="152"/>
      <c r="H47" s="23"/>
      <c r="I47" s="23"/>
      <c r="J47" s="23"/>
      <c r="O47" s="152"/>
      <c r="T47" s="23"/>
    </row>
    <row r="48" spans="1:20" s="20" customFormat="1" ht="19.5" customHeight="1" x14ac:dyDescent="0.25">
      <c r="A48" s="209"/>
      <c r="C48" s="21"/>
      <c r="D48" s="131"/>
      <c r="E48" s="132"/>
      <c r="F48" s="21"/>
      <c r="G48" s="152"/>
      <c r="H48" s="23"/>
      <c r="I48" s="23"/>
      <c r="J48" s="23"/>
      <c r="O48" s="152"/>
      <c r="T48" s="23"/>
    </row>
    <row r="49" spans="1:20" s="20" customFormat="1" ht="19.5" customHeight="1" x14ac:dyDescent="0.25">
      <c r="A49" s="209"/>
      <c r="C49" s="21"/>
      <c r="D49" s="131"/>
      <c r="E49" s="132"/>
      <c r="F49" s="21"/>
      <c r="G49" s="152"/>
      <c r="H49" s="23"/>
      <c r="I49" s="23"/>
      <c r="J49" s="23"/>
      <c r="O49" s="152"/>
      <c r="T49" s="23"/>
    </row>
    <row r="50" spans="1:20" s="20" customFormat="1" ht="19.5" customHeight="1" x14ac:dyDescent="0.25">
      <c r="A50" s="209"/>
      <c r="C50" s="21"/>
      <c r="D50" s="131"/>
      <c r="E50" s="132"/>
      <c r="F50" s="21"/>
      <c r="G50" s="152"/>
      <c r="H50" s="23"/>
      <c r="I50" s="23"/>
      <c r="J50" s="23"/>
      <c r="O50" s="152"/>
      <c r="T50" s="23"/>
    </row>
    <row r="51" spans="1:20" s="20" customFormat="1" ht="19.5" customHeight="1" x14ac:dyDescent="0.25">
      <c r="A51" s="209"/>
      <c r="C51" s="21"/>
      <c r="D51" s="131"/>
      <c r="E51" s="132"/>
      <c r="F51" s="21"/>
      <c r="G51" s="152"/>
      <c r="H51" s="23"/>
      <c r="I51" s="23"/>
      <c r="J51" s="23"/>
      <c r="O51" s="152"/>
      <c r="T51" s="23"/>
    </row>
    <row r="52" spans="1:20" s="20" customFormat="1" ht="19.5" customHeight="1" x14ac:dyDescent="0.25">
      <c r="A52" s="209"/>
      <c r="C52" s="21"/>
      <c r="D52" s="131"/>
      <c r="E52" s="132"/>
      <c r="F52" s="21"/>
      <c r="G52" s="152"/>
      <c r="H52" s="23"/>
      <c r="I52" s="23"/>
      <c r="J52" s="23"/>
      <c r="O52" s="152"/>
      <c r="T52" s="23"/>
    </row>
    <row r="53" spans="1:20" s="20" customFormat="1" ht="19.5" customHeight="1" x14ac:dyDescent="0.25">
      <c r="A53" s="209"/>
      <c r="C53" s="21"/>
      <c r="D53" s="131"/>
      <c r="E53" s="132"/>
      <c r="F53" s="21"/>
      <c r="G53" s="152"/>
      <c r="H53" s="23"/>
      <c r="I53" s="23"/>
      <c r="J53" s="23"/>
      <c r="O53" s="152"/>
      <c r="T53" s="23"/>
    </row>
    <row r="54" spans="1:20" s="20" customFormat="1" ht="19.5" customHeight="1" x14ac:dyDescent="0.25">
      <c r="A54" s="209"/>
      <c r="C54" s="21"/>
      <c r="D54" s="131"/>
      <c r="E54" s="132"/>
      <c r="F54" s="21"/>
      <c r="G54" s="152"/>
      <c r="H54" s="23"/>
      <c r="I54" s="23"/>
      <c r="J54" s="23"/>
      <c r="O54" s="152"/>
      <c r="T54" s="23"/>
    </row>
    <row r="55" spans="1:20" s="20" customFormat="1" ht="19.5" customHeight="1" x14ac:dyDescent="0.25">
      <c r="A55" s="209"/>
      <c r="C55" s="21"/>
      <c r="D55" s="131"/>
      <c r="E55" s="132"/>
      <c r="F55" s="21"/>
      <c r="G55" s="152"/>
      <c r="H55" s="23"/>
      <c r="I55" s="23"/>
      <c r="J55" s="23"/>
      <c r="O55" s="152"/>
      <c r="T55" s="23"/>
    </row>
    <row r="56" spans="1:20" s="20" customFormat="1" ht="19.5" customHeight="1" x14ac:dyDescent="0.25">
      <c r="A56" s="209"/>
      <c r="C56" s="21"/>
      <c r="D56" s="131"/>
      <c r="E56" s="132"/>
      <c r="F56" s="21"/>
      <c r="G56" s="152"/>
      <c r="H56" s="23"/>
      <c r="I56" s="23"/>
      <c r="J56" s="23"/>
      <c r="O56" s="152"/>
      <c r="T56" s="23"/>
    </row>
    <row r="57" spans="1:20" s="20" customFormat="1" ht="19.5" customHeight="1" x14ac:dyDescent="0.25">
      <c r="A57" s="209"/>
      <c r="C57" s="21"/>
      <c r="D57" s="131"/>
      <c r="E57" s="132"/>
      <c r="F57" s="21"/>
      <c r="G57" s="152"/>
      <c r="H57" s="23"/>
      <c r="I57" s="23"/>
      <c r="J57" s="23"/>
      <c r="O57" s="152"/>
      <c r="T57" s="23"/>
    </row>
    <row r="58" spans="1:20" s="20" customFormat="1" ht="19.5" customHeight="1" x14ac:dyDescent="0.25">
      <c r="A58" s="209"/>
      <c r="C58" s="21"/>
      <c r="D58" s="131"/>
      <c r="E58" s="132"/>
      <c r="F58" s="21"/>
      <c r="G58" s="152"/>
      <c r="H58" s="23"/>
      <c r="I58" s="23"/>
      <c r="J58" s="23"/>
      <c r="O58" s="152"/>
      <c r="T58" s="23"/>
    </row>
    <row r="59" spans="1:20" s="20" customFormat="1" ht="19.5" customHeight="1" x14ac:dyDescent="0.25">
      <c r="A59" s="209"/>
      <c r="C59" s="21"/>
      <c r="D59" s="131"/>
      <c r="E59" s="132"/>
      <c r="F59" s="21"/>
      <c r="G59" s="152"/>
      <c r="H59" s="23"/>
      <c r="I59" s="23"/>
      <c r="J59" s="23"/>
      <c r="O59" s="152"/>
      <c r="T59" s="23"/>
    </row>
    <row r="60" spans="1:20" s="20" customFormat="1" ht="19.5" customHeight="1" x14ac:dyDescent="0.25">
      <c r="A60" s="209"/>
      <c r="C60" s="21"/>
      <c r="D60" s="131"/>
      <c r="E60" s="132"/>
      <c r="F60" s="21"/>
      <c r="G60" s="152"/>
      <c r="H60" s="23"/>
      <c r="I60" s="23"/>
      <c r="J60" s="23"/>
      <c r="O60" s="152"/>
      <c r="T60" s="23"/>
    </row>
    <row r="61" spans="1:20" s="20" customFormat="1" ht="19.5" customHeight="1" x14ac:dyDescent="0.25">
      <c r="A61" s="209"/>
      <c r="C61" s="21"/>
      <c r="D61" s="131"/>
      <c r="E61" s="132"/>
      <c r="F61" s="21"/>
      <c r="G61" s="152"/>
      <c r="H61" s="23"/>
      <c r="I61" s="23"/>
      <c r="J61" s="23"/>
      <c r="O61" s="152"/>
      <c r="T61" s="23"/>
    </row>
    <row r="62" spans="1:20" s="20" customFormat="1" ht="19.5" customHeight="1" x14ac:dyDescent="0.25">
      <c r="A62" s="209"/>
      <c r="C62" s="21"/>
      <c r="D62" s="131"/>
      <c r="E62" s="132"/>
      <c r="F62" s="21"/>
      <c r="G62" s="152"/>
      <c r="H62" s="23"/>
      <c r="I62" s="23"/>
      <c r="J62" s="23"/>
      <c r="O62" s="152"/>
      <c r="T62" s="23"/>
    </row>
    <row r="63" spans="1:20" s="20" customFormat="1" ht="19.5" customHeight="1" x14ac:dyDescent="0.25">
      <c r="A63" s="209"/>
      <c r="C63" s="21"/>
      <c r="D63" s="131"/>
      <c r="E63" s="132"/>
      <c r="F63" s="21"/>
      <c r="G63" s="152"/>
      <c r="H63" s="23"/>
      <c r="I63" s="23"/>
      <c r="J63" s="23"/>
      <c r="O63" s="152"/>
      <c r="T63" s="23"/>
    </row>
    <row r="64" spans="1:20" s="20" customFormat="1" ht="19.5" customHeight="1" x14ac:dyDescent="0.25">
      <c r="A64" s="209"/>
      <c r="C64" s="21"/>
      <c r="D64" s="131"/>
      <c r="E64" s="132"/>
      <c r="F64" s="21"/>
      <c r="G64" s="152"/>
      <c r="H64" s="23"/>
      <c r="I64" s="23"/>
      <c r="J64" s="23"/>
      <c r="O64" s="152"/>
      <c r="T64" s="23"/>
    </row>
    <row r="65" spans="1:20" s="20" customFormat="1" ht="19.5" customHeight="1" x14ac:dyDescent="0.25">
      <c r="A65" s="209"/>
      <c r="C65" s="21"/>
      <c r="D65" s="131"/>
      <c r="E65" s="132"/>
      <c r="F65" s="21"/>
      <c r="G65" s="152"/>
      <c r="H65" s="23"/>
      <c r="I65" s="23"/>
      <c r="J65" s="23"/>
      <c r="O65" s="152"/>
      <c r="T65" s="23"/>
    </row>
    <row r="66" spans="1:20" s="20" customFormat="1" ht="19.5" customHeight="1" x14ac:dyDescent="0.25">
      <c r="A66" s="209"/>
      <c r="C66" s="21"/>
      <c r="D66" s="131"/>
      <c r="E66" s="132"/>
      <c r="F66" s="21"/>
      <c r="G66" s="152"/>
      <c r="H66" s="23"/>
      <c r="I66" s="23"/>
      <c r="J66" s="23"/>
      <c r="O66" s="152"/>
      <c r="T66" s="23"/>
    </row>
    <row r="67" spans="1:20" s="20" customFormat="1" ht="19.5" customHeight="1" x14ac:dyDescent="0.25">
      <c r="A67" s="209"/>
      <c r="C67" s="21"/>
      <c r="D67" s="131"/>
      <c r="E67" s="132"/>
      <c r="F67" s="21"/>
      <c r="G67" s="152"/>
      <c r="H67" s="23"/>
      <c r="I67" s="23"/>
      <c r="J67" s="23"/>
      <c r="O67" s="152"/>
      <c r="T67" s="23"/>
    </row>
    <row r="68" spans="1:20" s="20" customFormat="1" ht="19.5" customHeight="1" x14ac:dyDescent="0.25">
      <c r="A68" s="209"/>
      <c r="C68" s="21"/>
      <c r="D68" s="131"/>
      <c r="E68" s="132"/>
      <c r="F68" s="21"/>
      <c r="G68" s="152"/>
      <c r="H68" s="23"/>
      <c r="I68" s="23"/>
      <c r="J68" s="23"/>
      <c r="O68" s="152"/>
      <c r="T68" s="23"/>
    </row>
    <row r="69" spans="1:20" s="20" customFormat="1" ht="19.5" customHeight="1" x14ac:dyDescent="0.25">
      <c r="A69" s="209"/>
      <c r="C69" s="21"/>
      <c r="D69" s="131"/>
      <c r="E69" s="132"/>
      <c r="F69" s="21"/>
      <c r="G69" s="152"/>
      <c r="H69" s="23"/>
      <c r="I69" s="23"/>
      <c r="J69" s="23"/>
      <c r="O69" s="152"/>
      <c r="T69" s="23"/>
    </row>
    <row r="70" spans="1:20" s="20" customFormat="1" ht="19.5" customHeight="1" x14ac:dyDescent="0.25">
      <c r="A70" s="209"/>
      <c r="C70" s="21"/>
      <c r="D70" s="131"/>
      <c r="E70" s="132"/>
      <c r="F70" s="21"/>
      <c r="G70" s="152"/>
      <c r="H70" s="23"/>
      <c r="I70" s="23"/>
      <c r="J70" s="23"/>
      <c r="O70" s="152"/>
      <c r="T70" s="23"/>
    </row>
    <row r="71" spans="1:20" s="20" customFormat="1" ht="19.5" customHeight="1" x14ac:dyDescent="0.25">
      <c r="A71" s="209"/>
      <c r="C71" s="21"/>
      <c r="D71" s="131"/>
      <c r="E71" s="132"/>
      <c r="F71" s="21"/>
      <c r="G71" s="152"/>
      <c r="H71" s="23"/>
      <c r="I71" s="23"/>
      <c r="J71" s="23"/>
      <c r="O71" s="152"/>
      <c r="T71" s="23"/>
    </row>
    <row r="72" spans="1:20" s="20" customFormat="1" ht="19.5" customHeight="1" x14ac:dyDescent="0.25">
      <c r="A72" s="209"/>
      <c r="C72" s="21"/>
      <c r="D72" s="131"/>
      <c r="E72" s="132"/>
      <c r="F72" s="21"/>
      <c r="G72" s="152"/>
      <c r="H72" s="23"/>
      <c r="I72" s="23"/>
      <c r="J72" s="23"/>
      <c r="O72" s="152"/>
      <c r="T72" s="23"/>
    </row>
    <row r="73" spans="1:20" s="20" customFormat="1" ht="19.5" customHeight="1" x14ac:dyDescent="0.25">
      <c r="A73" s="209"/>
      <c r="C73" s="21"/>
      <c r="D73" s="131"/>
      <c r="E73" s="132"/>
      <c r="F73" s="21"/>
      <c r="G73" s="152"/>
      <c r="H73" s="23"/>
      <c r="I73" s="23"/>
      <c r="J73" s="23"/>
      <c r="O73" s="152"/>
      <c r="T73" s="23"/>
    </row>
    <row r="74" spans="1:20" s="20" customFormat="1" ht="19.5" customHeight="1" x14ac:dyDescent="0.25">
      <c r="A74" s="209"/>
      <c r="C74" s="21"/>
      <c r="D74" s="131"/>
      <c r="E74" s="132"/>
      <c r="F74" s="21"/>
      <c r="G74" s="152"/>
      <c r="H74" s="23"/>
      <c r="I74" s="23"/>
      <c r="J74" s="23"/>
      <c r="O74" s="152"/>
      <c r="T74" s="23"/>
    </row>
    <row r="75" spans="1:20" s="20" customFormat="1" ht="19.5" customHeight="1" x14ac:dyDescent="0.25">
      <c r="A75" s="209"/>
      <c r="C75" s="21"/>
      <c r="D75" s="131"/>
      <c r="E75" s="132"/>
      <c r="F75" s="21"/>
      <c r="G75" s="152"/>
      <c r="H75" s="23"/>
      <c r="I75" s="23"/>
      <c r="J75" s="23"/>
      <c r="O75" s="152"/>
      <c r="T75" s="23"/>
    </row>
    <row r="76" spans="1:20" s="20" customFormat="1" ht="19.5" customHeight="1" x14ac:dyDescent="0.25">
      <c r="A76" s="209"/>
      <c r="C76" s="21"/>
      <c r="D76" s="131"/>
      <c r="E76" s="132"/>
      <c r="F76" s="21"/>
      <c r="G76" s="152"/>
      <c r="H76" s="23"/>
      <c r="I76" s="23"/>
      <c r="J76" s="23"/>
      <c r="O76" s="152"/>
      <c r="T76" s="23"/>
    </row>
    <row r="77" spans="1:20" s="20" customFormat="1" ht="19.5" customHeight="1" x14ac:dyDescent="0.25">
      <c r="A77" s="209"/>
      <c r="C77" s="21"/>
      <c r="D77" s="131"/>
      <c r="E77" s="132"/>
      <c r="F77" s="21"/>
      <c r="G77" s="152"/>
      <c r="H77" s="23"/>
      <c r="I77" s="23"/>
      <c r="J77" s="23"/>
      <c r="O77" s="152"/>
      <c r="T77" s="23"/>
    </row>
    <row r="78" spans="1:20" s="20" customFormat="1" ht="19.5" customHeight="1" x14ac:dyDescent="0.25">
      <c r="A78" s="209"/>
      <c r="C78" s="21"/>
      <c r="D78" s="131"/>
      <c r="E78" s="132"/>
      <c r="F78" s="21"/>
      <c r="G78" s="152"/>
      <c r="H78" s="23"/>
      <c r="I78" s="23"/>
      <c r="J78" s="23"/>
      <c r="O78" s="152"/>
      <c r="T78" s="23"/>
    </row>
    <row r="79" spans="1:20" s="20" customFormat="1" ht="19.5" customHeight="1" x14ac:dyDescent="0.25">
      <c r="A79" s="209"/>
      <c r="C79" s="21"/>
      <c r="D79" s="131"/>
      <c r="E79" s="132"/>
      <c r="F79" s="21"/>
      <c r="G79" s="152"/>
      <c r="H79" s="23"/>
      <c r="I79" s="23"/>
      <c r="J79" s="23"/>
      <c r="O79" s="152"/>
      <c r="T79" s="23"/>
    </row>
    <row r="80" spans="1:20" s="20" customFormat="1" ht="19.5" customHeight="1" x14ac:dyDescent="0.25">
      <c r="A80" s="209"/>
      <c r="C80" s="21"/>
      <c r="D80" s="131"/>
      <c r="E80" s="132"/>
      <c r="F80" s="21"/>
      <c r="G80" s="152"/>
      <c r="H80" s="23"/>
      <c r="I80" s="23"/>
      <c r="J80" s="23"/>
      <c r="O80" s="152"/>
      <c r="T80" s="23"/>
    </row>
    <row r="81" spans="1:20" s="20" customFormat="1" ht="19.5" customHeight="1" x14ac:dyDescent="0.25">
      <c r="A81" s="209"/>
      <c r="C81" s="21"/>
      <c r="D81" s="131"/>
      <c r="E81" s="132"/>
      <c r="F81" s="21"/>
      <c r="G81" s="152"/>
      <c r="H81" s="23"/>
      <c r="I81" s="23"/>
      <c r="J81" s="23"/>
      <c r="O81" s="152"/>
      <c r="T81" s="23"/>
    </row>
    <row r="82" spans="1:20" s="20" customFormat="1" ht="19.5" customHeight="1" x14ac:dyDescent="0.25">
      <c r="A82" s="209"/>
      <c r="C82" s="21"/>
      <c r="D82" s="131"/>
      <c r="E82" s="132"/>
      <c r="F82" s="21"/>
      <c r="G82" s="152"/>
      <c r="H82" s="23"/>
      <c r="I82" s="23"/>
      <c r="J82" s="23"/>
      <c r="O82" s="152"/>
      <c r="T82" s="23"/>
    </row>
    <row r="83" spans="1:20" s="20" customFormat="1" ht="19.5" customHeight="1" x14ac:dyDescent="0.25">
      <c r="A83" s="209"/>
      <c r="C83" s="21"/>
      <c r="D83" s="131"/>
      <c r="E83" s="132"/>
      <c r="F83" s="21"/>
      <c r="G83" s="152"/>
      <c r="H83" s="23"/>
      <c r="I83" s="23"/>
      <c r="J83" s="23"/>
      <c r="O83" s="152"/>
      <c r="T83" s="23"/>
    </row>
    <row r="84" spans="1:20" s="20" customFormat="1" ht="19.5" customHeight="1" x14ac:dyDescent="0.25">
      <c r="A84" s="209"/>
      <c r="C84" s="21"/>
      <c r="D84" s="131"/>
      <c r="E84" s="132"/>
      <c r="F84" s="21"/>
      <c r="G84" s="152"/>
      <c r="H84" s="23"/>
      <c r="I84" s="23"/>
      <c r="J84" s="23"/>
      <c r="O84" s="152"/>
      <c r="T84" s="23"/>
    </row>
    <row r="85" spans="1:20" s="20" customFormat="1" ht="19.5" customHeight="1" x14ac:dyDescent="0.25">
      <c r="A85" s="209"/>
      <c r="C85" s="21"/>
      <c r="D85" s="131"/>
      <c r="E85" s="132"/>
      <c r="F85" s="21"/>
      <c r="G85" s="152"/>
      <c r="H85" s="23"/>
      <c r="I85" s="23"/>
      <c r="J85" s="23"/>
      <c r="O85" s="152"/>
      <c r="T85" s="23"/>
    </row>
    <row r="86" spans="1:20" s="20" customFormat="1" ht="19.5" customHeight="1" x14ac:dyDescent="0.25">
      <c r="A86" s="209"/>
      <c r="C86" s="21"/>
      <c r="D86" s="131"/>
      <c r="E86" s="132"/>
      <c r="F86" s="21"/>
      <c r="G86" s="152"/>
      <c r="H86" s="23"/>
      <c r="I86" s="23"/>
      <c r="J86" s="23"/>
      <c r="O86" s="152"/>
      <c r="T86" s="23"/>
    </row>
    <row r="87" spans="1:20" s="20" customFormat="1" ht="19.5" customHeight="1" x14ac:dyDescent="0.25">
      <c r="A87" s="209"/>
      <c r="C87" s="21"/>
      <c r="D87" s="131"/>
      <c r="E87" s="132"/>
      <c r="F87" s="21"/>
      <c r="G87" s="152"/>
      <c r="H87" s="23"/>
      <c r="I87" s="23"/>
      <c r="J87" s="23"/>
      <c r="O87" s="152"/>
      <c r="T87" s="23"/>
    </row>
    <row r="88" spans="1:20" s="20" customFormat="1" ht="19.5" customHeight="1" x14ac:dyDescent="0.25">
      <c r="A88" s="209"/>
      <c r="C88" s="21"/>
      <c r="D88" s="131"/>
      <c r="E88" s="132"/>
      <c r="F88" s="21"/>
      <c r="G88" s="152"/>
      <c r="H88" s="23"/>
      <c r="I88" s="23"/>
      <c r="J88" s="23"/>
      <c r="O88" s="152"/>
      <c r="T88" s="23"/>
    </row>
    <row r="89" spans="1:20" s="20" customFormat="1" ht="19.5" customHeight="1" x14ac:dyDescent="0.25">
      <c r="A89" s="209"/>
      <c r="C89" s="21"/>
      <c r="D89" s="131"/>
      <c r="E89" s="132"/>
      <c r="F89" s="21"/>
      <c r="G89" s="152"/>
      <c r="H89" s="23"/>
      <c r="I89" s="23"/>
      <c r="J89" s="23"/>
      <c r="O89" s="152"/>
      <c r="T89" s="23"/>
    </row>
    <row r="90" spans="1:20" s="20" customFormat="1" ht="19.5" customHeight="1" x14ac:dyDescent="0.25">
      <c r="A90" s="209"/>
      <c r="C90" s="21"/>
      <c r="D90" s="131"/>
      <c r="E90" s="132"/>
      <c r="F90" s="21"/>
      <c r="G90" s="152"/>
      <c r="H90" s="23"/>
      <c r="I90" s="23"/>
      <c r="J90" s="23"/>
      <c r="O90" s="152"/>
      <c r="T90" s="23"/>
    </row>
    <row r="91" spans="1:20" s="20" customFormat="1" ht="19.5" customHeight="1" x14ac:dyDescent="0.25">
      <c r="A91" s="209"/>
      <c r="C91" s="21"/>
      <c r="D91" s="131"/>
      <c r="E91" s="132"/>
      <c r="F91" s="21"/>
      <c r="G91" s="152"/>
      <c r="H91" s="23"/>
      <c r="I91" s="23"/>
      <c r="J91" s="23"/>
      <c r="O91" s="152"/>
      <c r="T91" s="23"/>
    </row>
    <row r="92" spans="1:20" s="20" customFormat="1" ht="19.5" customHeight="1" x14ac:dyDescent="0.25">
      <c r="A92" s="209"/>
      <c r="C92" s="21"/>
      <c r="D92" s="131"/>
      <c r="E92" s="132"/>
      <c r="F92" s="21"/>
      <c r="G92" s="152"/>
      <c r="H92" s="23"/>
      <c r="I92" s="23"/>
      <c r="J92" s="23"/>
      <c r="O92" s="152"/>
      <c r="T92" s="23"/>
    </row>
    <row r="93" spans="1:20" s="20" customFormat="1" ht="19.5" customHeight="1" x14ac:dyDescent="0.25">
      <c r="A93" s="209"/>
      <c r="C93" s="21"/>
      <c r="D93" s="131"/>
      <c r="E93" s="132"/>
      <c r="F93" s="21"/>
      <c r="G93" s="152"/>
      <c r="H93" s="23"/>
      <c r="I93" s="23"/>
      <c r="J93" s="23"/>
      <c r="O93" s="152"/>
      <c r="T93" s="23"/>
    </row>
    <row r="94" spans="1:20" s="20" customFormat="1" ht="19.5" customHeight="1" x14ac:dyDescent="0.25">
      <c r="A94" s="209"/>
      <c r="C94" s="21"/>
      <c r="D94" s="131"/>
      <c r="E94" s="132"/>
      <c r="F94" s="21"/>
      <c r="G94" s="152"/>
      <c r="H94" s="23"/>
      <c r="I94" s="23"/>
      <c r="J94" s="23"/>
      <c r="O94" s="152"/>
      <c r="T94" s="23"/>
    </row>
    <row r="95" spans="1:20" s="20" customFormat="1" ht="19.5" customHeight="1" x14ac:dyDescent="0.25">
      <c r="A95" s="209"/>
      <c r="C95" s="21"/>
      <c r="D95" s="131"/>
      <c r="E95" s="132"/>
      <c r="F95" s="21"/>
      <c r="G95" s="152"/>
      <c r="H95" s="23"/>
      <c r="I95" s="23"/>
      <c r="J95" s="23"/>
      <c r="O95" s="152"/>
      <c r="T95" s="23"/>
    </row>
    <row r="96" spans="1:20" s="20" customFormat="1" ht="19.5" customHeight="1" x14ac:dyDescent="0.25">
      <c r="A96" s="209"/>
      <c r="C96" s="21"/>
      <c r="D96" s="131"/>
      <c r="E96" s="132"/>
      <c r="F96" s="21"/>
      <c r="G96" s="152"/>
      <c r="H96" s="23"/>
      <c r="I96" s="23"/>
      <c r="J96" s="23"/>
      <c r="O96" s="152"/>
      <c r="T96" s="23"/>
    </row>
    <row r="97" spans="1:20" s="20" customFormat="1" ht="19.5" customHeight="1" x14ac:dyDescent="0.25">
      <c r="A97" s="209"/>
      <c r="C97" s="21"/>
      <c r="D97" s="131"/>
      <c r="E97" s="132"/>
      <c r="F97" s="21"/>
      <c r="G97" s="152"/>
      <c r="H97" s="23"/>
      <c r="I97" s="23"/>
      <c r="J97" s="23"/>
      <c r="O97" s="152"/>
      <c r="T97" s="23"/>
    </row>
    <row r="98" spans="1:20" s="20" customFormat="1" ht="19.5" customHeight="1" x14ac:dyDescent="0.25">
      <c r="A98" s="209"/>
      <c r="C98" s="21"/>
      <c r="D98" s="131"/>
      <c r="E98" s="132"/>
      <c r="F98" s="21"/>
      <c r="G98" s="152"/>
      <c r="H98" s="23"/>
      <c r="I98" s="23"/>
      <c r="J98" s="23"/>
      <c r="O98" s="152"/>
      <c r="T98" s="23"/>
    </row>
    <row r="99" spans="1:20" s="20" customFormat="1" ht="19.5" customHeight="1" x14ac:dyDescent="0.25">
      <c r="A99" s="209"/>
      <c r="C99" s="21"/>
      <c r="D99" s="131"/>
      <c r="E99" s="132"/>
      <c r="F99" s="21"/>
      <c r="G99" s="152"/>
      <c r="H99" s="23"/>
      <c r="I99" s="23"/>
      <c r="J99" s="23"/>
      <c r="O99" s="152"/>
      <c r="T99" s="23"/>
    </row>
    <row r="100" spans="1:20" s="20" customFormat="1" ht="19.5" customHeight="1" x14ac:dyDescent="0.25">
      <c r="A100" s="209"/>
      <c r="C100" s="21"/>
      <c r="D100" s="131"/>
      <c r="E100" s="132"/>
      <c r="F100" s="21"/>
      <c r="G100" s="152"/>
      <c r="H100" s="23"/>
      <c r="I100" s="23"/>
      <c r="J100" s="23"/>
      <c r="O100" s="152"/>
      <c r="T100" s="23"/>
    </row>
    <row r="101" spans="1:20" s="20" customFormat="1" ht="19.5" customHeight="1" x14ac:dyDescent="0.25">
      <c r="A101" s="209"/>
      <c r="C101" s="21"/>
      <c r="D101" s="131"/>
      <c r="E101" s="132"/>
      <c r="F101" s="21"/>
      <c r="G101" s="152"/>
      <c r="H101" s="23"/>
      <c r="I101" s="23"/>
      <c r="J101" s="23"/>
      <c r="O101" s="152"/>
      <c r="T101" s="23"/>
    </row>
    <row r="102" spans="1:20" s="20" customFormat="1" ht="19.5" customHeight="1" x14ac:dyDescent="0.25">
      <c r="A102" s="209"/>
      <c r="C102" s="21"/>
      <c r="D102" s="131"/>
      <c r="E102" s="132"/>
      <c r="F102" s="21"/>
      <c r="G102" s="152"/>
      <c r="H102" s="23"/>
      <c r="I102" s="23"/>
      <c r="J102" s="23"/>
      <c r="O102" s="152"/>
      <c r="T102" s="23"/>
    </row>
    <row r="103" spans="1:20" s="20" customFormat="1" ht="19.5" customHeight="1" x14ac:dyDescent="0.25">
      <c r="A103" s="209"/>
      <c r="C103" s="21"/>
      <c r="D103" s="131"/>
      <c r="E103" s="132"/>
      <c r="F103" s="21"/>
      <c r="G103" s="152"/>
      <c r="H103" s="23"/>
      <c r="I103" s="23"/>
      <c r="J103" s="23"/>
      <c r="O103" s="152"/>
      <c r="T103" s="23"/>
    </row>
    <row r="104" spans="1:20" s="20" customFormat="1" ht="12" customHeight="1" x14ac:dyDescent="0.25">
      <c r="A104" s="209"/>
      <c r="D104" s="133"/>
      <c r="E104" s="133"/>
      <c r="G104" s="152"/>
      <c r="H104" s="23"/>
      <c r="I104" s="23"/>
      <c r="J104" s="23"/>
      <c r="O104" s="152"/>
      <c r="T104" s="23"/>
    </row>
    <row r="105" spans="1:20" s="20" customFormat="1" ht="24.75" customHeight="1" x14ac:dyDescent="0.25">
      <c r="A105" s="209"/>
      <c r="D105" s="133"/>
      <c r="E105" s="133"/>
      <c r="G105" s="152"/>
      <c r="H105" s="23"/>
      <c r="I105" s="23"/>
      <c r="J105" s="23"/>
      <c r="O105" s="152"/>
      <c r="T105" s="23"/>
    </row>
    <row r="106" spans="1:20" s="20" customFormat="1" ht="19.5" customHeight="1" x14ac:dyDescent="0.25">
      <c r="A106" s="209"/>
      <c r="D106" s="133"/>
      <c r="E106" s="133"/>
      <c r="G106" s="152"/>
      <c r="H106" s="23"/>
      <c r="I106" s="23"/>
      <c r="J106" s="23"/>
      <c r="O106" s="152"/>
      <c r="T106" s="23"/>
    </row>
    <row r="107" spans="1:20" s="20" customFormat="1" ht="19.5" customHeight="1" x14ac:dyDescent="0.25">
      <c r="A107" s="209"/>
      <c r="D107" s="133"/>
      <c r="E107" s="133"/>
      <c r="G107" s="152"/>
      <c r="H107" s="23"/>
      <c r="I107" s="23"/>
      <c r="J107" s="23"/>
      <c r="O107" s="152"/>
      <c r="T107" s="23"/>
    </row>
    <row r="108" spans="1:20" s="20" customFormat="1" ht="19.5" customHeight="1" x14ac:dyDescent="0.25">
      <c r="A108" s="209"/>
      <c r="D108" s="133"/>
      <c r="E108" s="133"/>
      <c r="G108" s="152"/>
      <c r="H108" s="23"/>
      <c r="I108" s="23"/>
      <c r="J108" s="23"/>
      <c r="O108" s="152"/>
      <c r="T108" s="23"/>
    </row>
    <row r="109" spans="1:20" s="20" customFormat="1" ht="19.5" customHeight="1" x14ac:dyDescent="0.25">
      <c r="A109" s="209"/>
      <c r="D109" s="133"/>
      <c r="E109" s="133"/>
      <c r="G109" s="152"/>
      <c r="H109" s="23"/>
      <c r="I109" s="23"/>
      <c r="J109" s="23"/>
      <c r="O109" s="152"/>
      <c r="T109" s="23"/>
    </row>
    <row r="110" spans="1:20" s="20" customFormat="1" ht="19.5" customHeight="1" x14ac:dyDescent="0.25">
      <c r="A110" s="209"/>
      <c r="D110" s="133"/>
      <c r="E110" s="133"/>
      <c r="G110" s="152"/>
      <c r="H110" s="23"/>
      <c r="I110" s="23"/>
      <c r="J110" s="23"/>
      <c r="O110" s="152"/>
      <c r="T110" s="23"/>
    </row>
    <row r="111" spans="1:20" s="20" customFormat="1" ht="19.5" customHeight="1" x14ac:dyDescent="0.25">
      <c r="A111" s="209"/>
      <c r="D111" s="133"/>
      <c r="E111" s="133"/>
      <c r="G111" s="152"/>
      <c r="H111" s="23"/>
      <c r="I111" s="23"/>
      <c r="J111" s="23"/>
      <c r="O111" s="152"/>
      <c r="T111" s="23"/>
    </row>
    <row r="112" spans="1:20" s="20" customFormat="1" ht="19.5" customHeight="1" x14ac:dyDescent="0.25">
      <c r="A112" s="209"/>
      <c r="D112" s="133"/>
      <c r="E112" s="133"/>
      <c r="G112" s="152"/>
      <c r="H112" s="23"/>
      <c r="I112" s="23"/>
      <c r="J112" s="23"/>
      <c r="O112" s="152"/>
      <c r="T112" s="23"/>
    </row>
    <row r="113" spans="1:20" s="20" customFormat="1" ht="19.5" customHeight="1" x14ac:dyDescent="0.25">
      <c r="A113" s="209"/>
      <c r="D113" s="133"/>
      <c r="E113" s="133"/>
      <c r="G113" s="152"/>
      <c r="H113" s="23"/>
      <c r="I113" s="23"/>
      <c r="J113" s="23"/>
      <c r="O113" s="152"/>
      <c r="T113" s="23"/>
    </row>
    <row r="114" spans="1:20" s="20" customFormat="1" ht="19.5" customHeight="1" x14ac:dyDescent="0.25">
      <c r="A114" s="209"/>
      <c r="D114" s="133"/>
      <c r="E114" s="133"/>
      <c r="G114" s="152"/>
      <c r="H114" s="23"/>
      <c r="I114" s="23"/>
      <c r="J114" s="23"/>
      <c r="O114" s="152"/>
      <c r="T114" s="23"/>
    </row>
    <row r="115" spans="1:20" s="20" customFormat="1" ht="19.5" customHeight="1" x14ac:dyDescent="0.25">
      <c r="A115" s="209"/>
      <c r="D115" s="133"/>
      <c r="E115" s="133"/>
      <c r="G115" s="152"/>
      <c r="H115" s="23"/>
      <c r="I115" s="23"/>
      <c r="J115" s="23"/>
      <c r="O115" s="152"/>
      <c r="T115" s="23"/>
    </row>
    <row r="116" spans="1:20" s="20" customFormat="1" ht="19.5" customHeight="1" x14ac:dyDescent="0.25">
      <c r="A116" s="209"/>
      <c r="D116" s="133"/>
      <c r="E116" s="133"/>
      <c r="G116" s="152"/>
      <c r="H116" s="23"/>
      <c r="I116" s="23"/>
      <c r="J116" s="23"/>
      <c r="O116" s="152"/>
      <c r="T116" s="23"/>
    </row>
    <row r="117" spans="1:20" s="20" customFormat="1" ht="19.5" customHeight="1" x14ac:dyDescent="0.25">
      <c r="A117" s="209"/>
      <c r="D117" s="133"/>
      <c r="E117" s="133"/>
      <c r="G117" s="152"/>
      <c r="H117" s="23"/>
      <c r="I117" s="23"/>
      <c r="J117" s="23"/>
      <c r="O117" s="152"/>
      <c r="T117" s="23"/>
    </row>
    <row r="118" spans="1:20" s="20" customFormat="1" ht="19.5" customHeight="1" x14ac:dyDescent="0.25">
      <c r="A118" s="209"/>
      <c r="D118" s="133"/>
      <c r="E118" s="133"/>
      <c r="G118" s="152"/>
      <c r="H118" s="23"/>
      <c r="I118" s="23"/>
      <c r="J118" s="23"/>
      <c r="O118" s="152"/>
      <c r="T118" s="23"/>
    </row>
    <row r="119" spans="1:20" s="20" customFormat="1" ht="19.5" customHeight="1" x14ac:dyDescent="0.25">
      <c r="A119" s="209"/>
      <c r="D119" s="133"/>
      <c r="E119" s="133"/>
      <c r="G119" s="152"/>
      <c r="H119" s="23"/>
      <c r="I119" s="23"/>
      <c r="J119" s="23"/>
      <c r="O119" s="152"/>
      <c r="T119" s="23"/>
    </row>
    <row r="120" spans="1:20" s="20" customFormat="1" ht="24.75" customHeight="1" x14ac:dyDescent="0.25">
      <c r="A120" s="209"/>
      <c r="D120" s="133"/>
      <c r="E120" s="133"/>
      <c r="G120" s="152"/>
      <c r="H120" s="23"/>
      <c r="I120" s="23"/>
      <c r="J120" s="23"/>
      <c r="O120" s="152"/>
      <c r="T120" s="23"/>
    </row>
    <row r="121" spans="1:20" s="20" customFormat="1" ht="12" customHeight="1" x14ac:dyDescent="0.25">
      <c r="A121" s="209"/>
      <c r="D121" s="133"/>
      <c r="E121" s="133"/>
      <c r="G121" s="152"/>
      <c r="H121" s="23"/>
      <c r="I121" s="23"/>
      <c r="J121" s="23"/>
      <c r="O121" s="152"/>
      <c r="T121" s="23"/>
    </row>
    <row r="122" spans="1:20" s="20" customFormat="1" ht="25.5" customHeight="1" x14ac:dyDescent="0.25">
      <c r="A122" s="209"/>
      <c r="D122" s="133"/>
      <c r="E122" s="133"/>
      <c r="G122" s="152"/>
      <c r="H122" s="23"/>
      <c r="I122" s="23"/>
      <c r="J122" s="23"/>
      <c r="O122" s="152"/>
      <c r="T122" s="23"/>
    </row>
    <row r="123" spans="1:20" s="20" customFormat="1" ht="19.5" customHeight="1" x14ac:dyDescent="0.25">
      <c r="A123" s="209"/>
      <c r="D123" s="133"/>
      <c r="E123" s="133"/>
      <c r="G123" s="152"/>
      <c r="H123" s="23"/>
      <c r="I123" s="23"/>
      <c r="J123" s="23"/>
      <c r="O123" s="152"/>
      <c r="T123" s="23"/>
    </row>
    <row r="124" spans="1:20" s="20" customFormat="1" ht="19.5" customHeight="1" x14ac:dyDescent="0.25">
      <c r="A124" s="209"/>
      <c r="D124" s="133"/>
      <c r="E124" s="133"/>
      <c r="G124" s="152"/>
      <c r="H124" s="23"/>
      <c r="I124" s="23"/>
      <c r="J124" s="23"/>
      <c r="O124" s="152"/>
      <c r="T124" s="23"/>
    </row>
    <row r="125" spans="1:20" s="20" customFormat="1" ht="19.5" customHeight="1" x14ac:dyDescent="0.25">
      <c r="A125" s="209"/>
      <c r="D125" s="133"/>
      <c r="E125" s="133"/>
      <c r="G125" s="152"/>
      <c r="H125" s="23"/>
      <c r="I125" s="23"/>
      <c r="J125" s="23"/>
      <c r="O125" s="152"/>
      <c r="T125" s="23"/>
    </row>
    <row r="126" spans="1:20" s="20" customFormat="1" ht="19.5" customHeight="1" x14ac:dyDescent="0.25">
      <c r="A126" s="209"/>
      <c r="D126" s="133"/>
      <c r="E126" s="133"/>
      <c r="G126" s="152"/>
      <c r="H126" s="23"/>
      <c r="I126" s="23"/>
      <c r="J126" s="23"/>
      <c r="O126" s="152"/>
      <c r="T126" s="23"/>
    </row>
    <row r="127" spans="1:20" s="20" customFormat="1" ht="19.5" customHeight="1" x14ac:dyDescent="0.25">
      <c r="A127" s="209"/>
      <c r="D127" s="133"/>
      <c r="E127" s="133"/>
      <c r="G127" s="152"/>
      <c r="H127" s="23"/>
      <c r="I127" s="23"/>
      <c r="J127" s="23"/>
      <c r="O127" s="152"/>
      <c r="T127" s="23"/>
    </row>
    <row r="128" spans="1:20" s="20" customFormat="1" ht="19.5" customHeight="1" x14ac:dyDescent="0.25">
      <c r="A128" s="209"/>
      <c r="D128" s="133"/>
      <c r="E128" s="133"/>
      <c r="G128" s="152"/>
      <c r="H128" s="23"/>
      <c r="I128" s="23"/>
      <c r="J128" s="23"/>
      <c r="O128" s="152"/>
      <c r="T128" s="23"/>
    </row>
    <row r="129" spans="1:20" s="20" customFormat="1" ht="19.5" customHeight="1" x14ac:dyDescent="0.25">
      <c r="A129" s="211"/>
      <c r="D129" s="133"/>
      <c r="E129" s="133"/>
      <c r="G129" s="152"/>
      <c r="H129" s="23"/>
      <c r="I129" s="23"/>
      <c r="J129" s="23"/>
      <c r="O129" s="152"/>
      <c r="T129" s="23"/>
    </row>
    <row r="130" spans="1:20" s="20" customFormat="1" ht="19.5" customHeight="1" x14ac:dyDescent="0.25">
      <c r="A130" s="211"/>
      <c r="D130" s="133"/>
      <c r="E130" s="133"/>
      <c r="G130" s="152"/>
      <c r="H130" s="23"/>
      <c r="I130" s="23"/>
      <c r="J130" s="23"/>
      <c r="O130" s="152"/>
      <c r="T130" s="23"/>
    </row>
    <row r="131" spans="1:20" s="20" customFormat="1" ht="19.5" customHeight="1" x14ac:dyDescent="0.25">
      <c r="A131" s="211"/>
      <c r="D131" s="133"/>
      <c r="E131" s="133"/>
      <c r="G131" s="152"/>
      <c r="H131" s="23"/>
      <c r="I131" s="23"/>
      <c r="J131" s="23"/>
      <c r="O131" s="152"/>
      <c r="T131" s="23"/>
    </row>
    <row r="132" spans="1:20" s="20" customFormat="1" ht="19.5" customHeight="1" x14ac:dyDescent="0.25">
      <c r="A132" s="211"/>
      <c r="D132" s="133"/>
      <c r="E132" s="133"/>
      <c r="G132" s="152"/>
      <c r="H132" s="23"/>
      <c r="I132" s="23"/>
      <c r="J132" s="23"/>
      <c r="O132" s="152"/>
      <c r="T132" s="23"/>
    </row>
    <row r="133" spans="1:20" s="20" customFormat="1" ht="19.5" customHeight="1" x14ac:dyDescent="0.25">
      <c r="A133" s="211"/>
      <c r="D133" s="133"/>
      <c r="E133" s="133"/>
      <c r="G133" s="152"/>
      <c r="H133" s="23"/>
      <c r="I133" s="23"/>
      <c r="J133" s="23"/>
      <c r="O133" s="152"/>
      <c r="T133" s="23"/>
    </row>
    <row r="134" spans="1:20" s="20" customFormat="1" ht="19.5" customHeight="1" x14ac:dyDescent="0.25">
      <c r="A134" s="211"/>
      <c r="D134" s="133"/>
      <c r="E134" s="133"/>
      <c r="G134" s="152"/>
      <c r="H134" s="23"/>
      <c r="I134" s="23"/>
      <c r="J134" s="23"/>
      <c r="O134" s="152"/>
      <c r="T134" s="23"/>
    </row>
    <row r="135" spans="1:20" s="20" customFormat="1" ht="19.5" customHeight="1" x14ac:dyDescent="0.25">
      <c r="A135" s="211"/>
      <c r="D135" s="133"/>
      <c r="E135" s="133"/>
      <c r="G135" s="152"/>
      <c r="H135" s="23"/>
      <c r="I135" s="23"/>
      <c r="J135" s="23"/>
      <c r="O135" s="152"/>
      <c r="T135" s="23"/>
    </row>
    <row r="136" spans="1:20" s="20" customFormat="1" x14ac:dyDescent="0.25">
      <c r="A136" s="211"/>
      <c r="D136" s="133"/>
      <c r="E136" s="133"/>
      <c r="G136" s="152"/>
      <c r="H136" s="23"/>
      <c r="I136" s="23"/>
      <c r="J136" s="23"/>
      <c r="O136" s="152"/>
      <c r="T136" s="23"/>
    </row>
    <row r="137" spans="1:20" s="20" customFormat="1" x14ac:dyDescent="0.25">
      <c r="A137" s="211"/>
      <c r="D137" s="133"/>
      <c r="E137" s="133"/>
      <c r="G137" s="152"/>
      <c r="H137" s="23"/>
      <c r="I137" s="23"/>
      <c r="J137" s="23"/>
      <c r="O137" s="152"/>
      <c r="T137" s="23"/>
    </row>
    <row r="138" spans="1:20" s="20" customFormat="1" x14ac:dyDescent="0.25">
      <c r="A138" s="211"/>
      <c r="D138" s="133"/>
      <c r="E138" s="133"/>
      <c r="G138" s="152"/>
      <c r="H138" s="23"/>
      <c r="I138" s="23"/>
      <c r="J138" s="23"/>
      <c r="O138" s="152"/>
      <c r="T138" s="23"/>
    </row>
    <row r="139" spans="1:20" x14ac:dyDescent="0.25">
      <c r="D139" s="134"/>
      <c r="E139" s="134"/>
      <c r="G139" s="152"/>
      <c r="H139" s="23"/>
      <c r="I139" s="23"/>
      <c r="J139" s="23"/>
      <c r="O139" s="152"/>
      <c r="T139" s="23"/>
    </row>
    <row r="140" spans="1:20" x14ac:dyDescent="0.25">
      <c r="D140" s="134"/>
      <c r="E140" s="134"/>
      <c r="G140" s="152"/>
      <c r="H140" s="23"/>
      <c r="I140" s="23"/>
      <c r="J140" s="23"/>
      <c r="O140" s="152"/>
      <c r="T140" s="23"/>
    </row>
    <row r="141" spans="1:20" x14ac:dyDescent="0.25">
      <c r="D141" s="134"/>
      <c r="E141" s="134"/>
      <c r="G141" s="152"/>
      <c r="H141" s="23"/>
      <c r="I141" s="23"/>
      <c r="J141" s="23"/>
      <c r="O141" s="152"/>
      <c r="T141" s="23"/>
    </row>
    <row r="142" spans="1:20" x14ac:dyDescent="0.25">
      <c r="D142" s="134"/>
      <c r="E142" s="134"/>
      <c r="G142" s="152"/>
      <c r="H142" s="23"/>
      <c r="I142" s="23"/>
      <c r="J142" s="23"/>
      <c r="O142" s="152"/>
      <c r="T142" s="23"/>
    </row>
    <row r="143" spans="1:20" x14ac:dyDescent="0.25">
      <c r="D143" s="134"/>
      <c r="E143" s="134"/>
      <c r="G143" s="152"/>
      <c r="H143" s="23"/>
      <c r="I143" s="23"/>
      <c r="J143" s="23"/>
      <c r="O143" s="152"/>
      <c r="T143" s="23"/>
    </row>
    <row r="144" spans="1:20" x14ac:dyDescent="0.25">
      <c r="D144" s="134"/>
      <c r="E144" s="134"/>
      <c r="G144" s="152"/>
      <c r="H144" s="23"/>
      <c r="I144" s="23"/>
      <c r="J144" s="23"/>
      <c r="O144" s="152"/>
      <c r="T144" s="23"/>
    </row>
    <row r="145" spans="4:20" x14ac:dyDescent="0.25">
      <c r="D145" s="134"/>
      <c r="E145" s="134"/>
      <c r="G145" s="152"/>
      <c r="H145" s="23"/>
      <c r="I145" s="23"/>
      <c r="J145" s="23"/>
      <c r="O145" s="152"/>
      <c r="T145" s="23"/>
    </row>
    <row r="146" spans="4:20" x14ac:dyDescent="0.25">
      <c r="D146" s="134"/>
      <c r="E146" s="134"/>
      <c r="G146" s="152"/>
      <c r="H146" s="23"/>
      <c r="I146" s="23"/>
      <c r="J146" s="23"/>
      <c r="O146" s="152"/>
      <c r="T146" s="23"/>
    </row>
    <row r="147" spans="4:20" x14ac:dyDescent="0.25">
      <c r="D147" s="134"/>
      <c r="E147" s="134"/>
      <c r="G147" s="152"/>
      <c r="H147" s="23"/>
      <c r="I147" s="23"/>
      <c r="J147" s="23"/>
      <c r="O147" s="152"/>
      <c r="T147" s="23"/>
    </row>
    <row r="148" spans="4:20" x14ac:dyDescent="0.25">
      <c r="D148" s="134"/>
      <c r="E148" s="134"/>
      <c r="G148" s="152"/>
      <c r="H148" s="23"/>
      <c r="I148" s="23"/>
      <c r="J148" s="23"/>
      <c r="O148" s="152"/>
      <c r="T148" s="23"/>
    </row>
    <row r="149" spans="4:20" x14ac:dyDescent="0.25">
      <c r="D149" s="134"/>
      <c r="E149" s="134"/>
      <c r="G149" s="152"/>
      <c r="H149" s="23"/>
      <c r="I149" s="23"/>
      <c r="J149" s="23"/>
      <c r="O149" s="152"/>
      <c r="T149" s="23"/>
    </row>
    <row r="150" spans="4:20" x14ac:dyDescent="0.25">
      <c r="D150" s="134"/>
      <c r="E150" s="134"/>
      <c r="G150" s="152"/>
      <c r="H150" s="23"/>
      <c r="I150" s="23"/>
      <c r="J150" s="23"/>
      <c r="O150" s="152"/>
      <c r="T150" s="23"/>
    </row>
    <row r="151" spans="4:20" x14ac:dyDescent="0.25">
      <c r="D151" s="134"/>
      <c r="E151" s="134"/>
      <c r="G151" s="152"/>
      <c r="H151" s="23"/>
      <c r="I151" s="23"/>
      <c r="J151" s="23"/>
      <c r="O151" s="152"/>
      <c r="T151" s="23"/>
    </row>
    <row r="152" spans="4:20" x14ac:dyDescent="0.25">
      <c r="D152" s="134"/>
      <c r="E152" s="134"/>
      <c r="G152" s="152"/>
      <c r="H152" s="23"/>
      <c r="I152" s="23"/>
      <c r="J152" s="23"/>
      <c r="O152" s="152"/>
      <c r="T152" s="23"/>
    </row>
    <row r="153" spans="4:20" x14ac:dyDescent="0.25">
      <c r="D153" s="134"/>
      <c r="E153" s="134"/>
      <c r="G153" s="152"/>
      <c r="H153" s="23"/>
      <c r="I153" s="23"/>
      <c r="J153" s="23"/>
      <c r="O153" s="152"/>
      <c r="T153" s="23"/>
    </row>
    <row r="154" spans="4:20" x14ac:dyDescent="0.25">
      <c r="D154" s="134"/>
      <c r="E154" s="134"/>
      <c r="G154" s="152"/>
      <c r="H154" s="23"/>
      <c r="I154" s="23"/>
      <c r="J154" s="23"/>
      <c r="O154" s="152"/>
      <c r="T154" s="23"/>
    </row>
    <row r="155" spans="4:20" x14ac:dyDescent="0.25">
      <c r="D155" s="134"/>
      <c r="E155" s="134"/>
      <c r="G155" s="152"/>
      <c r="H155" s="23"/>
      <c r="I155" s="23"/>
      <c r="J155" s="23"/>
      <c r="O155" s="152"/>
      <c r="T155" s="23"/>
    </row>
    <row r="156" spans="4:20" x14ac:dyDescent="0.25">
      <c r="D156" s="134"/>
      <c r="E156" s="134"/>
      <c r="G156" s="152"/>
      <c r="H156" s="23"/>
      <c r="I156" s="23"/>
      <c r="J156" s="23"/>
      <c r="O156" s="152"/>
      <c r="T156" s="23"/>
    </row>
    <row r="157" spans="4:20" x14ac:dyDescent="0.25">
      <c r="D157" s="134"/>
      <c r="E157" s="134"/>
      <c r="G157" s="152"/>
      <c r="H157" s="23"/>
      <c r="I157" s="23"/>
      <c r="J157" s="23"/>
      <c r="O157" s="152"/>
      <c r="T157" s="23"/>
    </row>
    <row r="158" spans="4:20" x14ac:dyDescent="0.25">
      <c r="D158" s="134"/>
      <c r="E158" s="134"/>
      <c r="G158" s="152"/>
      <c r="H158" s="23"/>
      <c r="I158" s="23"/>
      <c r="J158" s="23"/>
      <c r="O158" s="152"/>
      <c r="T158" s="23"/>
    </row>
    <row r="159" spans="4:20" x14ac:dyDescent="0.25">
      <c r="D159" s="134"/>
      <c r="E159" s="134"/>
      <c r="G159" s="152"/>
      <c r="H159" s="23"/>
      <c r="I159" s="23"/>
      <c r="J159" s="23"/>
      <c r="O159" s="152"/>
      <c r="T159" s="23"/>
    </row>
    <row r="160" spans="4:20" x14ac:dyDescent="0.25">
      <c r="D160" s="134"/>
      <c r="E160" s="134"/>
      <c r="G160" s="152"/>
      <c r="H160" s="23"/>
      <c r="I160" s="23"/>
      <c r="J160" s="23"/>
      <c r="O160" s="152"/>
      <c r="T160" s="23"/>
    </row>
    <row r="161" spans="4:20" x14ac:dyDescent="0.25">
      <c r="D161" s="134"/>
      <c r="E161" s="134"/>
      <c r="G161" s="152"/>
      <c r="H161" s="23"/>
      <c r="I161" s="23"/>
      <c r="J161" s="23"/>
      <c r="O161" s="152"/>
      <c r="T161" s="23"/>
    </row>
    <row r="162" spans="4:20" x14ac:dyDescent="0.25">
      <c r="D162" s="134"/>
      <c r="E162" s="134"/>
      <c r="G162" s="152"/>
      <c r="H162" s="23"/>
      <c r="I162" s="23"/>
      <c r="J162" s="23"/>
      <c r="O162" s="152"/>
      <c r="T162" s="23"/>
    </row>
    <row r="163" spans="4:20" x14ac:dyDescent="0.25">
      <c r="D163" s="134"/>
      <c r="E163" s="134"/>
      <c r="G163" s="152"/>
      <c r="H163" s="23"/>
      <c r="I163" s="23"/>
      <c r="J163" s="23"/>
      <c r="O163" s="152"/>
      <c r="T163" s="23"/>
    </row>
    <row r="164" spans="4:20" x14ac:dyDescent="0.25">
      <c r="D164" s="134"/>
      <c r="E164" s="134"/>
      <c r="G164" s="152"/>
      <c r="H164" s="23"/>
      <c r="I164" s="23"/>
      <c r="J164" s="23"/>
      <c r="O164" s="152"/>
      <c r="T164" s="23"/>
    </row>
    <row r="165" spans="4:20" x14ac:dyDescent="0.25">
      <c r="D165" s="134"/>
      <c r="E165" s="134"/>
      <c r="G165" s="152"/>
      <c r="H165" s="23"/>
      <c r="I165" s="23"/>
      <c r="J165" s="23"/>
      <c r="O165" s="152"/>
      <c r="T165" s="23"/>
    </row>
    <row r="166" spans="4:20" x14ac:dyDescent="0.25">
      <c r="D166" s="134"/>
      <c r="E166" s="134"/>
      <c r="G166" s="152"/>
      <c r="H166" s="23"/>
      <c r="I166" s="23"/>
      <c r="J166" s="23"/>
      <c r="O166" s="152"/>
      <c r="T166" s="23"/>
    </row>
    <row r="167" spans="4:20" x14ac:dyDescent="0.25">
      <c r="D167" s="134"/>
      <c r="E167" s="134"/>
      <c r="G167" s="152"/>
      <c r="H167" s="23"/>
      <c r="I167" s="23"/>
      <c r="J167" s="23"/>
      <c r="O167" s="152"/>
      <c r="T167" s="23"/>
    </row>
    <row r="168" spans="4:20" x14ac:dyDescent="0.25">
      <c r="D168" s="134"/>
      <c r="E168" s="134"/>
      <c r="G168" s="152"/>
      <c r="H168" s="23"/>
      <c r="I168" s="23"/>
      <c r="J168" s="23"/>
      <c r="O168" s="152"/>
      <c r="T168" s="23"/>
    </row>
    <row r="169" spans="4:20" x14ac:dyDescent="0.25">
      <c r="D169" s="134"/>
      <c r="E169" s="134"/>
      <c r="G169" s="152"/>
      <c r="H169" s="23"/>
      <c r="I169" s="23"/>
      <c r="J169" s="23"/>
      <c r="O169" s="152"/>
      <c r="T169" s="23"/>
    </row>
    <row r="170" spans="4:20" x14ac:dyDescent="0.25">
      <c r="D170" s="134"/>
      <c r="E170" s="134"/>
      <c r="G170" s="152"/>
      <c r="H170" s="23"/>
      <c r="I170" s="23"/>
      <c r="J170" s="23"/>
      <c r="O170" s="152"/>
      <c r="T170" s="23"/>
    </row>
    <row r="171" spans="4:20" x14ac:dyDescent="0.25">
      <c r="D171" s="134"/>
      <c r="E171" s="134"/>
      <c r="G171" s="152"/>
      <c r="H171" s="23"/>
      <c r="I171" s="23"/>
      <c r="J171" s="23"/>
      <c r="O171" s="152"/>
      <c r="T171" s="23"/>
    </row>
    <row r="172" spans="4:20" x14ac:dyDescent="0.25">
      <c r="D172" s="134"/>
      <c r="E172" s="134"/>
      <c r="G172" s="152"/>
      <c r="H172" s="23"/>
      <c r="I172" s="23"/>
      <c r="J172" s="23"/>
      <c r="O172" s="152"/>
      <c r="T172" s="23"/>
    </row>
    <row r="173" spans="4:20" x14ac:dyDescent="0.25">
      <c r="D173" s="134"/>
      <c r="E173" s="134"/>
      <c r="G173" s="152"/>
      <c r="H173" s="23"/>
      <c r="I173" s="23"/>
      <c r="J173" s="23"/>
      <c r="O173" s="152"/>
      <c r="T173" s="23"/>
    </row>
    <row r="174" spans="4:20" x14ac:dyDescent="0.25">
      <c r="D174" s="134"/>
      <c r="E174" s="134"/>
      <c r="G174" s="152"/>
      <c r="H174" s="23"/>
      <c r="I174" s="23"/>
      <c r="J174" s="23"/>
      <c r="O174" s="152"/>
      <c r="T174" s="23"/>
    </row>
    <row r="175" spans="4:20" x14ac:dyDescent="0.25">
      <c r="D175" s="134"/>
      <c r="E175" s="134"/>
      <c r="G175" s="152"/>
      <c r="H175" s="23"/>
      <c r="I175" s="23"/>
      <c r="J175" s="23"/>
      <c r="O175" s="152"/>
      <c r="T175" s="23"/>
    </row>
    <row r="176" spans="4:20" x14ac:dyDescent="0.25">
      <c r="D176" s="134"/>
      <c r="E176" s="134"/>
      <c r="G176" s="152"/>
      <c r="H176" s="23"/>
      <c r="I176" s="23"/>
      <c r="J176" s="23"/>
      <c r="O176" s="152"/>
      <c r="T176" s="23"/>
    </row>
    <row r="177" spans="4:20" x14ac:dyDescent="0.25">
      <c r="D177" s="134"/>
      <c r="E177" s="134"/>
      <c r="G177" s="152"/>
      <c r="H177" s="23"/>
      <c r="I177" s="23"/>
      <c r="J177" s="23"/>
      <c r="O177" s="152"/>
      <c r="T177" s="23"/>
    </row>
    <row r="178" spans="4:20" x14ac:dyDescent="0.25">
      <c r="D178" s="134"/>
      <c r="E178" s="134"/>
      <c r="G178" s="152"/>
      <c r="H178" s="23"/>
      <c r="I178" s="23"/>
      <c r="J178" s="23"/>
      <c r="O178" s="152"/>
      <c r="T178" s="23"/>
    </row>
    <row r="179" spans="4:20" x14ac:dyDescent="0.25">
      <c r="D179" s="134"/>
      <c r="E179" s="134"/>
      <c r="G179" s="152"/>
      <c r="H179" s="23"/>
      <c r="I179" s="23"/>
      <c r="J179" s="23"/>
      <c r="O179" s="152"/>
      <c r="T179" s="23"/>
    </row>
    <row r="180" spans="4:20" x14ac:dyDescent="0.25">
      <c r="D180" s="134"/>
      <c r="E180" s="134"/>
      <c r="G180" s="152"/>
      <c r="H180" s="23"/>
      <c r="I180" s="23"/>
      <c r="J180" s="23"/>
      <c r="O180" s="152"/>
      <c r="T180" s="23"/>
    </row>
    <row r="181" spans="4:20" x14ac:dyDescent="0.25">
      <c r="D181" s="134"/>
      <c r="E181" s="134"/>
      <c r="G181" s="152"/>
      <c r="H181" s="23"/>
      <c r="I181" s="23"/>
      <c r="J181" s="23"/>
      <c r="O181" s="152"/>
      <c r="T181" s="23"/>
    </row>
    <row r="182" spans="4:20" x14ac:dyDescent="0.25">
      <c r="D182" s="134"/>
      <c r="E182" s="134"/>
      <c r="G182" s="152"/>
      <c r="H182" s="23"/>
      <c r="I182" s="23"/>
      <c r="J182" s="23"/>
      <c r="O182" s="152"/>
      <c r="T182" s="23"/>
    </row>
    <row r="183" spans="4:20" x14ac:dyDescent="0.25">
      <c r="D183" s="134"/>
      <c r="E183" s="134"/>
      <c r="G183" s="152"/>
      <c r="H183" s="23"/>
      <c r="I183" s="23"/>
      <c r="J183" s="23"/>
      <c r="O183" s="152"/>
      <c r="T183" s="23"/>
    </row>
    <row r="184" spans="4:20" x14ac:dyDescent="0.25">
      <c r="D184" s="134"/>
      <c r="E184" s="134"/>
      <c r="G184" s="152"/>
      <c r="H184" s="23"/>
      <c r="I184" s="23"/>
      <c r="J184" s="23"/>
      <c r="O184" s="152"/>
      <c r="T184" s="23"/>
    </row>
    <row r="185" spans="4:20" x14ac:dyDescent="0.25">
      <c r="D185" s="134"/>
      <c r="E185" s="134"/>
      <c r="G185" s="152"/>
      <c r="H185" s="23"/>
      <c r="I185" s="23"/>
      <c r="J185" s="23"/>
      <c r="O185" s="152"/>
      <c r="T185" s="23"/>
    </row>
    <row r="186" spans="4:20" x14ac:dyDescent="0.25">
      <c r="D186" s="134"/>
      <c r="E186" s="134"/>
      <c r="G186" s="152"/>
      <c r="H186" s="23"/>
      <c r="I186" s="23"/>
      <c r="J186" s="23"/>
      <c r="O186" s="152"/>
      <c r="T186" s="23"/>
    </row>
    <row r="187" spans="4:20" x14ac:dyDescent="0.25">
      <c r="D187" s="134"/>
      <c r="E187" s="134"/>
      <c r="G187" s="152"/>
      <c r="H187" s="23"/>
      <c r="I187" s="23"/>
      <c r="J187" s="23"/>
      <c r="O187" s="152"/>
      <c r="T187" s="23"/>
    </row>
    <row r="188" spans="4:20" x14ac:dyDescent="0.25">
      <c r="D188" s="134"/>
      <c r="E188" s="134"/>
      <c r="G188" s="152"/>
      <c r="H188" s="23"/>
      <c r="I188" s="23"/>
      <c r="J188" s="23"/>
      <c r="O188" s="152"/>
      <c r="T188" s="23"/>
    </row>
    <row r="189" spans="4:20" x14ac:dyDescent="0.25">
      <c r="D189" s="134"/>
      <c r="E189" s="134"/>
      <c r="G189" s="152"/>
      <c r="H189" s="23"/>
      <c r="I189" s="23"/>
      <c r="J189" s="23"/>
      <c r="O189" s="152"/>
      <c r="T189" s="23"/>
    </row>
    <row r="190" spans="4:20" x14ac:dyDescent="0.25">
      <c r="D190" s="134"/>
      <c r="E190" s="134"/>
      <c r="G190" s="152"/>
      <c r="H190" s="23"/>
      <c r="I190" s="23"/>
      <c r="J190" s="23"/>
      <c r="O190" s="152"/>
      <c r="T190" s="23"/>
    </row>
    <row r="191" spans="4:20" x14ac:dyDescent="0.25">
      <c r="D191" s="134"/>
      <c r="E191" s="134"/>
      <c r="G191" s="152"/>
      <c r="H191" s="23"/>
      <c r="I191" s="23"/>
      <c r="J191" s="23"/>
      <c r="O191" s="152"/>
      <c r="T191" s="23"/>
    </row>
    <row r="192" spans="4:20" x14ac:dyDescent="0.25">
      <c r="D192" s="134"/>
      <c r="E192" s="134"/>
      <c r="G192" s="152"/>
      <c r="H192" s="23"/>
      <c r="I192" s="23"/>
      <c r="J192" s="23"/>
      <c r="O192" s="152"/>
      <c r="T192" s="23"/>
    </row>
    <row r="193" spans="4:20" x14ac:dyDescent="0.25">
      <c r="D193" s="134"/>
      <c r="E193" s="134"/>
      <c r="G193" s="152"/>
      <c r="H193" s="23"/>
      <c r="I193" s="23"/>
      <c r="J193" s="23"/>
      <c r="O193" s="152"/>
      <c r="T193" s="23"/>
    </row>
    <row r="194" spans="4:20" x14ac:dyDescent="0.25">
      <c r="D194" s="134"/>
      <c r="E194" s="134"/>
      <c r="G194" s="152"/>
      <c r="H194" s="23"/>
      <c r="I194" s="23"/>
      <c r="J194" s="23"/>
      <c r="O194" s="152"/>
      <c r="T194" s="23"/>
    </row>
    <row r="195" spans="4:20" x14ac:dyDescent="0.25">
      <c r="D195" s="134"/>
      <c r="E195" s="134"/>
      <c r="G195" s="152"/>
      <c r="H195" s="23"/>
      <c r="I195" s="23"/>
      <c r="J195" s="23"/>
      <c r="O195" s="152"/>
      <c r="T195" s="23"/>
    </row>
    <row r="196" spans="4:20" x14ac:dyDescent="0.25">
      <c r="D196" s="134"/>
      <c r="E196" s="134"/>
      <c r="G196" s="152"/>
      <c r="H196" s="23"/>
      <c r="I196" s="23"/>
      <c r="J196" s="23"/>
      <c r="O196" s="152"/>
      <c r="T196" s="23"/>
    </row>
    <row r="197" spans="4:20" x14ac:dyDescent="0.25">
      <c r="D197" s="134"/>
      <c r="E197" s="134"/>
      <c r="G197" s="152"/>
      <c r="H197" s="23"/>
      <c r="I197" s="23"/>
      <c r="J197" s="23"/>
      <c r="O197" s="152"/>
      <c r="T197" s="23"/>
    </row>
    <row r="198" spans="4:20" x14ac:dyDescent="0.25">
      <c r="D198" s="134"/>
      <c r="E198" s="134"/>
      <c r="G198" s="152"/>
      <c r="H198" s="23"/>
      <c r="I198" s="23"/>
      <c r="J198" s="23"/>
      <c r="O198" s="152"/>
      <c r="T198" s="23"/>
    </row>
    <row r="199" spans="4:20" x14ac:dyDescent="0.25">
      <c r="D199" s="134"/>
      <c r="E199" s="134"/>
      <c r="G199" s="152"/>
      <c r="H199" s="23"/>
      <c r="I199" s="23"/>
      <c r="J199" s="23"/>
      <c r="O199" s="152"/>
      <c r="T199" s="23"/>
    </row>
    <row r="200" spans="4:20" x14ac:dyDescent="0.25">
      <c r="D200" s="134"/>
      <c r="E200" s="134"/>
      <c r="G200" s="152"/>
      <c r="H200" s="23"/>
      <c r="I200" s="23"/>
      <c r="J200" s="23"/>
      <c r="O200" s="152"/>
      <c r="T200" s="23"/>
    </row>
    <row r="201" spans="4:20" x14ac:dyDescent="0.25">
      <c r="D201" s="134"/>
      <c r="E201" s="134"/>
      <c r="G201" s="152"/>
      <c r="H201" s="23"/>
      <c r="I201" s="23"/>
      <c r="J201" s="23"/>
      <c r="O201" s="152"/>
      <c r="T201" s="23"/>
    </row>
    <row r="202" spans="4:20" x14ac:dyDescent="0.25">
      <c r="D202" s="134"/>
      <c r="E202" s="134"/>
      <c r="G202" s="152"/>
      <c r="H202" s="23"/>
      <c r="I202" s="23"/>
      <c r="J202" s="23"/>
      <c r="O202" s="152"/>
      <c r="T202" s="23"/>
    </row>
    <row r="203" spans="4:20" x14ac:dyDescent="0.25">
      <c r="D203" s="134"/>
      <c r="E203" s="134"/>
      <c r="G203" s="152"/>
      <c r="H203" s="23"/>
      <c r="I203" s="23"/>
      <c r="J203" s="23"/>
      <c r="O203" s="152"/>
      <c r="T203" s="23"/>
    </row>
    <row r="204" spans="4:20" x14ac:dyDescent="0.25">
      <c r="D204" s="134"/>
      <c r="E204" s="134"/>
      <c r="G204" s="152"/>
      <c r="H204" s="23"/>
      <c r="I204" s="23"/>
      <c r="J204" s="23"/>
      <c r="O204" s="152"/>
      <c r="T204" s="23"/>
    </row>
    <row r="205" spans="4:20" x14ac:dyDescent="0.25">
      <c r="D205" s="134"/>
      <c r="E205" s="134"/>
      <c r="G205" s="152"/>
      <c r="H205" s="23"/>
      <c r="I205" s="23"/>
      <c r="J205" s="23"/>
      <c r="O205" s="152"/>
      <c r="T205" s="23"/>
    </row>
    <row r="206" spans="4:20" x14ac:dyDescent="0.25">
      <c r="D206" s="134"/>
      <c r="E206" s="134"/>
      <c r="G206" s="152"/>
      <c r="H206" s="23"/>
      <c r="I206" s="23"/>
      <c r="J206" s="23"/>
      <c r="O206" s="152"/>
      <c r="T206" s="23"/>
    </row>
    <row r="207" spans="4:20" x14ac:dyDescent="0.25">
      <c r="D207" s="134"/>
      <c r="E207" s="134"/>
      <c r="G207" s="152"/>
      <c r="H207" s="23"/>
      <c r="I207" s="23"/>
      <c r="J207" s="23"/>
      <c r="O207" s="152"/>
      <c r="T207" s="23"/>
    </row>
    <row r="208" spans="4:20" x14ac:dyDescent="0.25">
      <c r="D208" s="134"/>
      <c r="E208" s="134"/>
      <c r="G208" s="152"/>
      <c r="H208" s="23"/>
      <c r="I208" s="23"/>
      <c r="J208" s="23"/>
      <c r="O208" s="152"/>
      <c r="T208" s="23"/>
    </row>
    <row r="209" spans="4:20" x14ac:dyDescent="0.25">
      <c r="D209" s="134"/>
      <c r="E209" s="134"/>
      <c r="G209" s="152"/>
      <c r="H209" s="23"/>
      <c r="I209" s="23"/>
      <c r="J209" s="23"/>
      <c r="O209" s="152"/>
      <c r="T209" s="23"/>
    </row>
    <row r="210" spans="4:20" x14ac:dyDescent="0.25">
      <c r="D210" s="134"/>
      <c r="E210" s="134"/>
      <c r="G210" s="152"/>
      <c r="H210" s="23"/>
      <c r="I210" s="23"/>
      <c r="J210" s="23"/>
      <c r="O210" s="152"/>
      <c r="T210" s="23"/>
    </row>
    <row r="211" spans="4:20" x14ac:dyDescent="0.25">
      <c r="D211" s="134"/>
      <c r="E211" s="134"/>
      <c r="G211" s="152"/>
      <c r="H211" s="23"/>
      <c r="I211" s="23"/>
      <c r="J211" s="23"/>
      <c r="O211" s="152"/>
      <c r="T211" s="23"/>
    </row>
    <row r="212" spans="4:20" x14ac:dyDescent="0.25">
      <c r="D212" s="134"/>
      <c r="E212" s="134"/>
      <c r="G212" s="152"/>
      <c r="H212" s="23"/>
      <c r="I212" s="23"/>
      <c r="J212" s="23"/>
      <c r="O212" s="152"/>
      <c r="T212" s="23"/>
    </row>
    <row r="213" spans="4:20" x14ac:dyDescent="0.25">
      <c r="D213" s="134"/>
      <c r="E213" s="134"/>
      <c r="G213" s="152"/>
      <c r="H213" s="23"/>
      <c r="I213" s="23"/>
      <c r="J213" s="23"/>
      <c r="O213" s="152"/>
      <c r="T213" s="23"/>
    </row>
    <row r="214" spans="4:20" x14ac:dyDescent="0.25">
      <c r="D214" s="134"/>
      <c r="E214" s="134"/>
      <c r="G214" s="152"/>
      <c r="H214" s="23"/>
      <c r="I214" s="23"/>
      <c r="J214" s="23"/>
      <c r="O214" s="152"/>
      <c r="T214" s="23"/>
    </row>
    <row r="215" spans="4:20" x14ac:dyDescent="0.25">
      <c r="D215" s="134"/>
      <c r="E215" s="134"/>
      <c r="G215" s="152"/>
      <c r="H215" s="23"/>
      <c r="I215" s="23"/>
      <c r="J215" s="23"/>
      <c r="O215" s="152"/>
      <c r="T215" s="23"/>
    </row>
    <row r="216" spans="4:20" x14ac:dyDescent="0.25">
      <c r="D216" s="134"/>
      <c r="E216" s="134"/>
      <c r="G216" s="152"/>
      <c r="H216" s="23"/>
      <c r="I216" s="23"/>
      <c r="J216" s="23"/>
      <c r="O216" s="152"/>
      <c r="T216" s="23"/>
    </row>
    <row r="217" spans="4:20" x14ac:dyDescent="0.25">
      <c r="G217" s="152"/>
      <c r="H217" s="23"/>
      <c r="I217" s="23"/>
      <c r="J217" s="23"/>
      <c r="O217" s="152"/>
      <c r="T217" s="23"/>
    </row>
    <row r="218" spans="4:20" x14ac:dyDescent="0.25">
      <c r="G218" s="152"/>
      <c r="H218" s="23"/>
      <c r="I218" s="23"/>
      <c r="J218" s="23"/>
      <c r="O218" s="152"/>
      <c r="T218" s="23"/>
    </row>
    <row r="219" spans="4:20" x14ac:dyDescent="0.25">
      <c r="G219" s="152"/>
      <c r="H219" s="23"/>
      <c r="I219" s="23"/>
      <c r="J219" s="23"/>
      <c r="O219" s="152"/>
      <c r="T219" s="23"/>
    </row>
    <row r="220" spans="4:20" x14ac:dyDescent="0.25">
      <c r="G220" s="152"/>
      <c r="H220" s="23"/>
      <c r="I220" s="23"/>
      <c r="J220" s="23"/>
      <c r="O220" s="152"/>
      <c r="T220" s="23"/>
    </row>
    <row r="221" spans="4:20" x14ac:dyDescent="0.25">
      <c r="G221" s="152"/>
      <c r="H221" s="23"/>
      <c r="I221" s="23"/>
      <c r="J221" s="23"/>
      <c r="O221" s="152"/>
      <c r="T221" s="23"/>
    </row>
    <row r="222" spans="4:20" x14ac:dyDescent="0.25">
      <c r="G222" s="152"/>
      <c r="H222" s="23"/>
      <c r="I222" s="23"/>
      <c r="J222" s="23"/>
      <c r="O222" s="152"/>
      <c r="T222" s="23"/>
    </row>
    <row r="223" spans="4:20" x14ac:dyDescent="0.25">
      <c r="G223" s="152"/>
      <c r="H223" s="23"/>
      <c r="I223" s="23"/>
      <c r="J223" s="23"/>
      <c r="O223" s="152"/>
      <c r="T223" s="23"/>
    </row>
    <row r="224" spans="4:20" x14ac:dyDescent="0.25">
      <c r="G224" s="152"/>
      <c r="H224" s="23"/>
      <c r="I224" s="23"/>
      <c r="J224" s="23"/>
      <c r="O224" s="152"/>
      <c r="T224" s="23"/>
    </row>
    <row r="225" spans="7:20" x14ac:dyDescent="0.25">
      <c r="G225" s="152"/>
      <c r="H225" s="23"/>
      <c r="I225" s="23"/>
      <c r="J225" s="23"/>
      <c r="O225" s="152"/>
      <c r="T225" s="23"/>
    </row>
    <row r="226" spans="7:20" x14ac:dyDescent="0.25">
      <c r="G226" s="152"/>
      <c r="H226" s="23"/>
      <c r="I226" s="23"/>
      <c r="J226" s="23"/>
      <c r="O226" s="152"/>
      <c r="T226" s="23"/>
    </row>
    <row r="227" spans="7:20" x14ac:dyDescent="0.25">
      <c r="G227" s="152"/>
      <c r="H227" s="23"/>
      <c r="I227" s="23"/>
      <c r="J227" s="23"/>
      <c r="O227" s="152"/>
      <c r="T227" s="23"/>
    </row>
    <row r="228" spans="7:20" x14ac:dyDescent="0.25">
      <c r="G228" s="152"/>
      <c r="H228" s="23"/>
      <c r="I228" s="23"/>
      <c r="J228" s="23"/>
      <c r="O228" s="152"/>
      <c r="T228" s="23"/>
    </row>
    <row r="229" spans="7:20" x14ac:dyDescent="0.25">
      <c r="G229" s="152"/>
      <c r="H229" s="23"/>
      <c r="I229" s="23"/>
      <c r="J229" s="23"/>
      <c r="O229" s="152"/>
      <c r="T229" s="23"/>
    </row>
    <row r="230" spans="7:20" x14ac:dyDescent="0.25">
      <c r="G230" s="152"/>
      <c r="H230" s="23"/>
      <c r="I230" s="23"/>
      <c r="J230" s="23"/>
      <c r="O230" s="152"/>
      <c r="T230" s="23"/>
    </row>
    <row r="231" spans="7:20" x14ac:dyDescent="0.25">
      <c r="G231" s="152"/>
      <c r="H231" s="23"/>
      <c r="I231" s="23"/>
      <c r="J231" s="23"/>
      <c r="O231" s="152"/>
      <c r="T231" s="23"/>
    </row>
    <row r="232" spans="7:20" x14ac:dyDescent="0.25">
      <c r="G232" s="152"/>
      <c r="H232" s="23"/>
      <c r="I232" s="23"/>
      <c r="J232" s="23"/>
      <c r="O232" s="152"/>
      <c r="T232" s="23"/>
    </row>
    <row r="233" spans="7:20" x14ac:dyDescent="0.25">
      <c r="G233" s="152"/>
      <c r="H233" s="23"/>
      <c r="I233" s="23"/>
      <c r="J233" s="23"/>
      <c r="O233" s="152"/>
      <c r="T233" s="23"/>
    </row>
    <row r="234" spans="7:20" x14ac:dyDescent="0.25">
      <c r="G234" s="152"/>
      <c r="H234" s="23"/>
      <c r="I234" s="23"/>
      <c r="J234" s="23"/>
      <c r="O234" s="152"/>
      <c r="T234" s="23"/>
    </row>
    <row r="235" spans="7:20" x14ac:dyDescent="0.25">
      <c r="G235" s="152"/>
      <c r="H235" s="23"/>
      <c r="I235" s="23"/>
      <c r="J235" s="23"/>
      <c r="O235" s="152"/>
      <c r="T235" s="23"/>
    </row>
    <row r="236" spans="7:20" x14ac:dyDescent="0.25">
      <c r="G236" s="152"/>
      <c r="H236" s="23"/>
      <c r="I236" s="23"/>
      <c r="J236" s="23"/>
      <c r="O236" s="152"/>
      <c r="T236" s="23"/>
    </row>
    <row r="237" spans="7:20" x14ac:dyDescent="0.25">
      <c r="G237" s="152"/>
      <c r="H237" s="23"/>
      <c r="I237" s="23"/>
      <c r="J237" s="23"/>
      <c r="O237" s="152"/>
      <c r="T237" s="23"/>
    </row>
    <row r="238" spans="7:20" x14ac:dyDescent="0.25">
      <c r="G238" s="152"/>
      <c r="H238" s="23"/>
      <c r="I238" s="23"/>
      <c r="J238" s="23"/>
      <c r="O238" s="152"/>
      <c r="T238" s="23"/>
    </row>
    <row r="239" spans="7:20" x14ac:dyDescent="0.25">
      <c r="G239" s="152"/>
      <c r="H239" s="23"/>
      <c r="I239" s="23"/>
      <c r="J239" s="23"/>
      <c r="O239" s="152"/>
      <c r="T239" s="23"/>
    </row>
    <row r="240" spans="7:20" x14ac:dyDescent="0.25">
      <c r="G240" s="152"/>
      <c r="H240" s="23"/>
      <c r="I240" s="23"/>
      <c r="J240" s="23"/>
      <c r="O240" s="152"/>
      <c r="T240" s="23"/>
    </row>
    <row r="241" spans="7:20" x14ac:dyDescent="0.25">
      <c r="G241" s="152"/>
      <c r="H241" s="23"/>
      <c r="I241" s="23"/>
      <c r="J241" s="23"/>
      <c r="O241" s="152"/>
      <c r="T241" s="23"/>
    </row>
    <row r="242" spans="7:20" x14ac:dyDescent="0.25">
      <c r="G242" s="152"/>
      <c r="H242" s="23"/>
      <c r="I242" s="23"/>
      <c r="J242" s="23"/>
      <c r="O242" s="152"/>
      <c r="T242" s="23"/>
    </row>
    <row r="243" spans="7:20" x14ac:dyDescent="0.25">
      <c r="G243" s="152"/>
      <c r="H243" s="23"/>
      <c r="I243" s="23"/>
      <c r="J243" s="23"/>
      <c r="O243" s="152"/>
      <c r="T243" s="23"/>
    </row>
    <row r="244" spans="7:20" x14ac:dyDescent="0.25">
      <c r="G244" s="152"/>
      <c r="H244" s="23"/>
      <c r="I244" s="23"/>
      <c r="J244" s="23"/>
      <c r="O244" s="152"/>
      <c r="T244" s="23"/>
    </row>
    <row r="245" spans="7:20" x14ac:dyDescent="0.25">
      <c r="G245" s="152"/>
      <c r="H245" s="23"/>
      <c r="I245" s="23"/>
      <c r="J245" s="23"/>
      <c r="O245" s="152"/>
      <c r="T245" s="23"/>
    </row>
    <row r="246" spans="7:20" x14ac:dyDescent="0.25">
      <c r="G246" s="152"/>
      <c r="H246" s="23"/>
      <c r="I246" s="23"/>
      <c r="J246" s="23"/>
      <c r="O246" s="152"/>
      <c r="T246" s="23"/>
    </row>
    <row r="247" spans="7:20" x14ac:dyDescent="0.25">
      <c r="G247" s="152"/>
      <c r="H247" s="23"/>
      <c r="I247" s="23"/>
      <c r="J247" s="23"/>
      <c r="O247" s="152"/>
      <c r="T247" s="23"/>
    </row>
    <row r="248" spans="7:20" x14ac:dyDescent="0.25">
      <c r="G248" s="152"/>
      <c r="H248" s="23"/>
      <c r="I248" s="23"/>
      <c r="J248" s="23"/>
      <c r="O248" s="152"/>
      <c r="T248" s="23"/>
    </row>
    <row r="249" spans="7:20" x14ac:dyDescent="0.25">
      <c r="G249" s="152"/>
      <c r="H249" s="23"/>
      <c r="I249" s="23"/>
      <c r="J249" s="23"/>
      <c r="O249" s="152"/>
      <c r="T249" s="23"/>
    </row>
    <row r="250" spans="7:20" x14ac:dyDescent="0.25">
      <c r="G250" s="152"/>
      <c r="H250" s="23"/>
      <c r="I250" s="23"/>
      <c r="J250" s="23"/>
      <c r="O250" s="152"/>
      <c r="T250" s="23"/>
    </row>
    <row r="251" spans="7:20" x14ac:dyDescent="0.25">
      <c r="G251" s="152"/>
      <c r="H251" s="23"/>
      <c r="I251" s="23"/>
      <c r="J251" s="23"/>
      <c r="O251" s="152"/>
      <c r="T251" s="23"/>
    </row>
    <row r="252" spans="7:20" x14ac:dyDescent="0.25">
      <c r="G252" s="152"/>
      <c r="H252" s="23"/>
      <c r="I252" s="23"/>
      <c r="J252" s="23"/>
      <c r="O252" s="152"/>
      <c r="T252" s="23"/>
    </row>
    <row r="253" spans="7:20" x14ac:dyDescent="0.25">
      <c r="G253" s="152"/>
      <c r="H253" s="23"/>
      <c r="I253" s="23"/>
      <c r="J253" s="23"/>
      <c r="O253" s="152"/>
      <c r="T253" s="23"/>
    </row>
    <row r="254" spans="7:20" x14ac:dyDescent="0.25">
      <c r="G254" s="152"/>
      <c r="H254" s="23"/>
      <c r="I254" s="23"/>
      <c r="J254" s="23"/>
      <c r="O254" s="152"/>
      <c r="T254" s="23"/>
    </row>
    <row r="255" spans="7:20" x14ac:dyDescent="0.25">
      <c r="G255" s="152"/>
      <c r="H255" s="23"/>
      <c r="I255" s="23"/>
      <c r="J255" s="23"/>
      <c r="O255" s="152"/>
      <c r="T255" s="23"/>
    </row>
    <row r="256" spans="7:20" x14ac:dyDescent="0.25">
      <c r="G256" s="152"/>
      <c r="H256" s="23"/>
      <c r="I256" s="23"/>
      <c r="J256" s="23"/>
      <c r="O256" s="152"/>
      <c r="T256" s="23"/>
    </row>
    <row r="257" spans="7:20" x14ac:dyDescent="0.25">
      <c r="G257" s="152"/>
      <c r="H257" s="23"/>
      <c r="I257" s="23"/>
      <c r="J257" s="23"/>
      <c r="O257" s="152"/>
      <c r="T257" s="23"/>
    </row>
    <row r="258" spans="7:20" x14ac:dyDescent="0.25">
      <c r="G258" s="152"/>
      <c r="H258" s="23"/>
      <c r="I258" s="23"/>
      <c r="J258" s="23"/>
      <c r="O258" s="152"/>
      <c r="T258" s="23"/>
    </row>
    <row r="259" spans="7:20" x14ac:dyDescent="0.25">
      <c r="G259" s="152"/>
      <c r="H259" s="23"/>
      <c r="I259" s="23"/>
      <c r="J259" s="23"/>
      <c r="O259" s="152"/>
      <c r="T259" s="23"/>
    </row>
    <row r="260" spans="7:20" x14ac:dyDescent="0.25">
      <c r="G260" s="152"/>
      <c r="H260" s="23"/>
      <c r="I260" s="23"/>
      <c r="J260" s="23"/>
      <c r="O260" s="152"/>
      <c r="T260" s="23"/>
    </row>
    <row r="261" spans="7:20" x14ac:dyDescent="0.25">
      <c r="G261" s="152"/>
      <c r="H261" s="23"/>
      <c r="I261" s="23"/>
      <c r="J261" s="23"/>
      <c r="O261" s="152"/>
      <c r="T261" s="23"/>
    </row>
    <row r="262" spans="7:20" x14ac:dyDescent="0.25">
      <c r="G262" s="152"/>
      <c r="H262" s="23"/>
      <c r="I262" s="23"/>
      <c r="J262" s="23"/>
      <c r="O262" s="152"/>
      <c r="T262" s="23"/>
    </row>
    <row r="263" spans="7:20" x14ac:dyDescent="0.25">
      <c r="G263" s="152"/>
      <c r="H263" s="23"/>
      <c r="I263" s="23"/>
      <c r="J263" s="23"/>
      <c r="O263" s="152"/>
      <c r="T263" s="23"/>
    </row>
    <row r="264" spans="7:20" x14ac:dyDescent="0.25">
      <c r="G264" s="152"/>
      <c r="H264" s="23"/>
      <c r="I264" s="23"/>
      <c r="J264" s="23"/>
      <c r="O264" s="152"/>
      <c r="T264" s="23"/>
    </row>
    <row r="265" spans="7:20" x14ac:dyDescent="0.25">
      <c r="G265" s="152"/>
      <c r="H265" s="23"/>
      <c r="I265" s="23"/>
      <c r="J265" s="23"/>
      <c r="O265" s="152"/>
      <c r="T265" s="23"/>
    </row>
    <row r="266" spans="7:20" x14ac:dyDescent="0.25">
      <c r="G266" s="152"/>
      <c r="H266" s="23"/>
      <c r="I266" s="23"/>
      <c r="J266" s="23"/>
      <c r="O266" s="152"/>
      <c r="T266" s="23"/>
    </row>
    <row r="267" spans="7:20" x14ac:dyDescent="0.25">
      <c r="G267" s="152"/>
      <c r="H267" s="23"/>
      <c r="I267" s="23"/>
      <c r="J267" s="23"/>
      <c r="O267" s="152"/>
      <c r="T267" s="23"/>
    </row>
    <row r="268" spans="7:20" x14ac:dyDescent="0.25">
      <c r="G268" s="152"/>
      <c r="H268" s="23"/>
      <c r="I268" s="23"/>
      <c r="J268" s="23"/>
      <c r="O268" s="152"/>
      <c r="T268" s="23"/>
    </row>
    <row r="269" spans="7:20" x14ac:dyDescent="0.25">
      <c r="G269" s="152"/>
      <c r="H269" s="23"/>
      <c r="I269" s="23"/>
      <c r="J269" s="23"/>
      <c r="O269" s="152"/>
      <c r="T269" s="23"/>
    </row>
    <row r="270" spans="7:20" x14ac:dyDescent="0.25">
      <c r="G270" s="152"/>
      <c r="H270" s="23"/>
      <c r="I270" s="23"/>
      <c r="J270" s="23"/>
      <c r="O270" s="152"/>
      <c r="T270" s="23"/>
    </row>
    <row r="271" spans="7:20" x14ac:dyDescent="0.25">
      <c r="G271" s="152"/>
      <c r="H271" s="23"/>
      <c r="I271" s="23"/>
      <c r="J271" s="23"/>
      <c r="O271" s="152"/>
      <c r="T271" s="23"/>
    </row>
    <row r="272" spans="7:20" x14ac:dyDescent="0.25">
      <c r="G272" s="152"/>
      <c r="H272" s="23"/>
      <c r="I272" s="23"/>
      <c r="J272" s="23"/>
      <c r="O272" s="152"/>
      <c r="T272" s="23"/>
    </row>
    <row r="273" spans="7:20" x14ac:dyDescent="0.25">
      <c r="G273" s="152"/>
      <c r="H273" s="23"/>
      <c r="I273" s="23"/>
      <c r="J273" s="23"/>
      <c r="O273" s="152"/>
      <c r="T273" s="23"/>
    </row>
    <row r="274" spans="7:20" x14ac:dyDescent="0.25">
      <c r="G274" s="152"/>
      <c r="H274" s="23"/>
      <c r="I274" s="23"/>
      <c r="J274" s="23"/>
      <c r="O274" s="152"/>
      <c r="T274" s="23"/>
    </row>
    <row r="275" spans="7:20" x14ac:dyDescent="0.25">
      <c r="G275" s="152"/>
      <c r="H275" s="23"/>
      <c r="I275" s="23"/>
      <c r="J275" s="23"/>
      <c r="O275" s="152"/>
      <c r="T275" s="23"/>
    </row>
    <row r="276" spans="7:20" x14ac:dyDescent="0.25">
      <c r="G276" s="152"/>
      <c r="H276" s="23"/>
      <c r="I276" s="23"/>
      <c r="J276" s="23"/>
      <c r="O276" s="152"/>
      <c r="T276" s="23"/>
    </row>
    <row r="277" spans="7:20" x14ac:dyDescent="0.25">
      <c r="G277" s="152"/>
      <c r="H277" s="23"/>
      <c r="I277" s="23"/>
      <c r="J277" s="23"/>
      <c r="O277" s="152"/>
      <c r="T277" s="23"/>
    </row>
    <row r="278" spans="7:20" x14ac:dyDescent="0.25">
      <c r="G278" s="152"/>
      <c r="H278" s="23"/>
      <c r="I278" s="23"/>
      <c r="J278" s="23"/>
      <c r="O278" s="152"/>
      <c r="T278" s="23"/>
    </row>
    <row r="279" spans="7:20" x14ac:dyDescent="0.25">
      <c r="G279" s="152"/>
      <c r="H279" s="23"/>
      <c r="I279" s="23"/>
      <c r="J279" s="23"/>
      <c r="O279" s="152"/>
      <c r="T279" s="23"/>
    </row>
    <row r="280" spans="7:20" x14ac:dyDescent="0.25">
      <c r="G280" s="152"/>
      <c r="H280" s="23"/>
      <c r="I280" s="23"/>
      <c r="J280" s="23"/>
      <c r="O280" s="152"/>
      <c r="T280" s="23"/>
    </row>
    <row r="281" spans="7:20" x14ac:dyDescent="0.25">
      <c r="G281" s="152"/>
      <c r="H281" s="23"/>
      <c r="I281" s="23"/>
      <c r="J281" s="23"/>
      <c r="O281" s="152"/>
      <c r="T281" s="23"/>
    </row>
    <row r="282" spans="7:20" x14ac:dyDescent="0.25">
      <c r="G282" s="152"/>
      <c r="H282" s="23"/>
      <c r="I282" s="23"/>
      <c r="J282" s="23"/>
      <c r="O282" s="152"/>
      <c r="T282" s="23"/>
    </row>
    <row r="283" spans="7:20" x14ac:dyDescent="0.25">
      <c r="G283" s="152"/>
      <c r="H283" s="23"/>
      <c r="I283" s="23"/>
      <c r="J283" s="23"/>
      <c r="O283" s="152"/>
      <c r="T283" s="23"/>
    </row>
    <row r="284" spans="7:20" x14ac:dyDescent="0.25">
      <c r="G284" s="152"/>
      <c r="H284" s="23"/>
      <c r="I284" s="23"/>
      <c r="J284" s="23"/>
      <c r="O284" s="152"/>
      <c r="T284" s="23"/>
    </row>
    <row r="285" spans="7:20" x14ac:dyDescent="0.25">
      <c r="G285" s="152"/>
      <c r="H285" s="23"/>
      <c r="I285" s="23"/>
      <c r="J285" s="23"/>
      <c r="O285" s="152"/>
      <c r="T285" s="23"/>
    </row>
    <row r="286" spans="7:20" x14ac:dyDescent="0.25">
      <c r="G286" s="152"/>
      <c r="H286" s="23"/>
      <c r="I286" s="23"/>
      <c r="J286" s="23"/>
      <c r="O286" s="152"/>
      <c r="T286" s="23"/>
    </row>
    <row r="287" spans="7:20" x14ac:dyDescent="0.25">
      <c r="G287" s="152"/>
      <c r="H287" s="23"/>
      <c r="I287" s="23"/>
      <c r="J287" s="23"/>
      <c r="O287" s="152"/>
      <c r="T287" s="23"/>
    </row>
    <row r="288" spans="7:20" x14ac:dyDescent="0.25">
      <c r="G288" s="152"/>
      <c r="H288" s="23"/>
      <c r="I288" s="23"/>
      <c r="J288" s="23"/>
      <c r="O288" s="152"/>
      <c r="T288" s="23"/>
    </row>
    <row r="289" spans="7:20" x14ac:dyDescent="0.25">
      <c r="G289" s="152"/>
      <c r="H289" s="23"/>
      <c r="I289" s="23"/>
      <c r="J289" s="23"/>
      <c r="O289" s="152"/>
      <c r="T289" s="23"/>
    </row>
    <row r="290" spans="7:20" x14ac:dyDescent="0.25">
      <c r="G290" s="152"/>
      <c r="H290" s="23"/>
      <c r="I290" s="23"/>
      <c r="J290" s="23"/>
      <c r="O290" s="152"/>
      <c r="T290" s="23"/>
    </row>
    <row r="291" spans="7:20" x14ac:dyDescent="0.25">
      <c r="G291" s="152"/>
      <c r="H291" s="23"/>
      <c r="I291" s="23"/>
      <c r="J291" s="23"/>
      <c r="O291" s="152"/>
      <c r="T291" s="23"/>
    </row>
    <row r="292" spans="7:20" x14ac:dyDescent="0.25">
      <c r="G292" s="152"/>
      <c r="H292" s="23"/>
      <c r="I292" s="23"/>
      <c r="J292" s="23"/>
      <c r="O292" s="152"/>
      <c r="T292" s="23"/>
    </row>
    <row r="293" spans="7:20" x14ac:dyDescent="0.25">
      <c r="G293" s="152"/>
      <c r="H293" s="23"/>
      <c r="I293" s="23"/>
      <c r="J293" s="23"/>
      <c r="O293" s="152"/>
      <c r="T293" s="23"/>
    </row>
    <row r="294" spans="7:20" x14ac:dyDescent="0.25">
      <c r="G294" s="152"/>
      <c r="H294" s="23"/>
      <c r="I294" s="23"/>
      <c r="J294" s="23"/>
      <c r="O294" s="152"/>
      <c r="T294" s="23"/>
    </row>
    <row r="295" spans="7:20" x14ac:dyDescent="0.25">
      <c r="G295" s="152"/>
      <c r="H295" s="23"/>
      <c r="I295" s="23"/>
      <c r="J295" s="23"/>
      <c r="O295" s="152"/>
      <c r="T295" s="23"/>
    </row>
    <row r="296" spans="7:20" x14ac:dyDescent="0.25">
      <c r="G296" s="152"/>
      <c r="H296" s="23"/>
      <c r="I296" s="23"/>
      <c r="J296" s="23"/>
      <c r="O296" s="152"/>
      <c r="T296" s="23"/>
    </row>
    <row r="297" spans="7:20" x14ac:dyDescent="0.25">
      <c r="G297" s="152"/>
      <c r="H297" s="23"/>
      <c r="I297" s="23"/>
      <c r="J297" s="23"/>
      <c r="O297" s="152"/>
      <c r="T297" s="23"/>
    </row>
    <row r="298" spans="7:20" x14ac:dyDescent="0.25">
      <c r="G298" s="152"/>
      <c r="H298" s="23"/>
      <c r="I298" s="23"/>
      <c r="J298" s="23"/>
      <c r="O298" s="152"/>
      <c r="T298" s="23"/>
    </row>
    <row r="299" spans="7:20" x14ac:dyDescent="0.25">
      <c r="G299" s="152"/>
      <c r="H299" s="23"/>
      <c r="I299" s="23"/>
      <c r="J299" s="23"/>
      <c r="O299" s="152"/>
      <c r="T299" s="23"/>
    </row>
    <row r="300" spans="7:20" x14ac:dyDescent="0.25">
      <c r="G300" s="152"/>
      <c r="H300" s="23"/>
      <c r="I300" s="23"/>
      <c r="J300" s="23"/>
      <c r="O300" s="152"/>
      <c r="T300" s="23"/>
    </row>
    <row r="301" spans="7:20" x14ac:dyDescent="0.25">
      <c r="G301" s="152"/>
      <c r="H301" s="23"/>
      <c r="I301" s="23"/>
      <c r="J301" s="23"/>
      <c r="O301" s="152"/>
      <c r="T301" s="23"/>
    </row>
    <row r="302" spans="7:20" x14ac:dyDescent="0.25">
      <c r="G302" s="152"/>
      <c r="H302" s="23"/>
      <c r="I302" s="23"/>
      <c r="J302" s="23"/>
      <c r="O302" s="152"/>
      <c r="T302" s="23"/>
    </row>
    <row r="303" spans="7:20" x14ac:dyDescent="0.25">
      <c r="G303" s="152"/>
      <c r="H303" s="23"/>
      <c r="I303" s="23"/>
      <c r="J303" s="23"/>
      <c r="O303" s="152"/>
      <c r="T303" s="23"/>
    </row>
    <row r="304" spans="7:20" x14ac:dyDescent="0.25">
      <c r="G304" s="152"/>
      <c r="H304" s="23"/>
      <c r="I304" s="23"/>
      <c r="J304" s="23"/>
      <c r="O304" s="152"/>
      <c r="T304" s="23"/>
    </row>
    <row r="305" spans="7:20" x14ac:dyDescent="0.25">
      <c r="G305" s="152"/>
      <c r="H305" s="23"/>
      <c r="I305" s="23"/>
      <c r="J305" s="23"/>
      <c r="O305" s="152"/>
      <c r="T305" s="23"/>
    </row>
    <row r="306" spans="7:20" x14ac:dyDescent="0.25">
      <c r="G306" s="152"/>
      <c r="H306" s="23"/>
      <c r="I306" s="23"/>
      <c r="J306" s="23"/>
      <c r="O306" s="152"/>
      <c r="T306" s="23"/>
    </row>
    <row r="307" spans="7:20" x14ac:dyDescent="0.25">
      <c r="G307" s="152"/>
      <c r="H307" s="23"/>
      <c r="I307" s="23"/>
      <c r="J307" s="23"/>
      <c r="O307" s="152"/>
      <c r="T307" s="23"/>
    </row>
    <row r="308" spans="7:20" x14ac:dyDescent="0.25">
      <c r="G308" s="152"/>
      <c r="H308" s="23"/>
      <c r="I308" s="23"/>
      <c r="J308" s="23"/>
      <c r="O308" s="152"/>
      <c r="T308" s="23"/>
    </row>
    <row r="309" spans="7:20" x14ac:dyDescent="0.25">
      <c r="G309" s="152"/>
      <c r="H309" s="23"/>
      <c r="I309" s="23"/>
      <c r="J309" s="23"/>
      <c r="O309" s="152"/>
      <c r="T309" s="23"/>
    </row>
    <row r="310" spans="7:20" x14ac:dyDescent="0.25">
      <c r="G310" s="152"/>
      <c r="H310" s="23"/>
      <c r="I310" s="23"/>
      <c r="J310" s="23"/>
      <c r="O310" s="152"/>
      <c r="T310" s="23"/>
    </row>
    <row r="311" spans="7:20" x14ac:dyDescent="0.25">
      <c r="G311" s="152"/>
      <c r="H311" s="23"/>
      <c r="I311" s="23"/>
      <c r="J311" s="23"/>
      <c r="O311" s="152"/>
      <c r="T311" s="23"/>
    </row>
    <row r="312" spans="7:20" x14ac:dyDescent="0.25">
      <c r="G312" s="152"/>
      <c r="H312" s="23"/>
      <c r="I312" s="23"/>
      <c r="J312" s="23"/>
      <c r="O312" s="152"/>
      <c r="T312" s="23"/>
    </row>
    <row r="313" spans="7:20" x14ac:dyDescent="0.25">
      <c r="G313" s="152"/>
      <c r="H313" s="23"/>
      <c r="I313" s="23"/>
      <c r="J313" s="23"/>
      <c r="O313" s="152"/>
      <c r="T313" s="23"/>
    </row>
    <row r="314" spans="7:20" x14ac:dyDescent="0.25">
      <c r="G314" s="152"/>
      <c r="H314" s="23"/>
      <c r="I314" s="23"/>
      <c r="J314" s="23"/>
      <c r="O314" s="152"/>
      <c r="T314" s="23"/>
    </row>
    <row r="315" spans="7:20" x14ac:dyDescent="0.25">
      <c r="G315" s="152"/>
      <c r="H315" s="23"/>
      <c r="I315" s="23"/>
      <c r="J315" s="23"/>
      <c r="O315" s="152"/>
      <c r="T315" s="23"/>
    </row>
    <row r="316" spans="7:20" x14ac:dyDescent="0.25">
      <c r="G316" s="152"/>
      <c r="H316" s="23"/>
      <c r="I316" s="23"/>
      <c r="J316" s="23"/>
      <c r="O316" s="152"/>
      <c r="T316" s="23"/>
    </row>
    <row r="317" spans="7:20" x14ac:dyDescent="0.25">
      <c r="G317" s="152"/>
      <c r="H317" s="23"/>
      <c r="I317" s="23"/>
      <c r="J317" s="23"/>
      <c r="O317" s="152"/>
      <c r="T317" s="23"/>
    </row>
    <row r="318" spans="7:20" x14ac:dyDescent="0.25">
      <c r="G318" s="152"/>
      <c r="H318" s="23"/>
      <c r="I318" s="23"/>
      <c r="J318" s="23"/>
      <c r="O318" s="152"/>
      <c r="T318" s="23"/>
    </row>
    <row r="319" spans="7:20" x14ac:dyDescent="0.25">
      <c r="G319" s="152"/>
      <c r="H319" s="23"/>
      <c r="I319" s="23"/>
      <c r="J319" s="23"/>
      <c r="O319" s="152"/>
      <c r="T319" s="23"/>
    </row>
    <row r="320" spans="7:20" x14ac:dyDescent="0.25">
      <c r="G320" s="152"/>
      <c r="H320" s="23"/>
      <c r="I320" s="23"/>
      <c r="J320" s="23"/>
      <c r="O320" s="152"/>
      <c r="T320" s="23"/>
    </row>
    <row r="321" spans="7:20" x14ac:dyDescent="0.25">
      <c r="G321" s="152"/>
      <c r="H321" s="23"/>
      <c r="I321" s="23"/>
      <c r="J321" s="23"/>
      <c r="O321" s="152"/>
      <c r="T321" s="23"/>
    </row>
    <row r="322" spans="7:20" x14ac:dyDescent="0.25">
      <c r="G322" s="152"/>
      <c r="H322" s="23"/>
      <c r="I322" s="23"/>
      <c r="J322" s="23"/>
      <c r="O322" s="152"/>
      <c r="T322" s="23"/>
    </row>
    <row r="323" spans="7:20" x14ac:dyDescent="0.25">
      <c r="G323" s="152"/>
      <c r="H323" s="23"/>
      <c r="I323" s="23"/>
      <c r="J323" s="23"/>
      <c r="O323" s="152"/>
      <c r="T323" s="23"/>
    </row>
    <row r="324" spans="7:20" x14ac:dyDescent="0.25">
      <c r="G324" s="152"/>
      <c r="H324" s="23"/>
      <c r="I324" s="23"/>
      <c r="J324" s="23"/>
      <c r="O324" s="152"/>
      <c r="T324" s="23"/>
    </row>
    <row r="325" spans="7:20" x14ac:dyDescent="0.25">
      <c r="G325" s="152"/>
      <c r="H325" s="23"/>
      <c r="I325" s="23"/>
      <c r="J325" s="23"/>
      <c r="O325" s="152"/>
      <c r="T325" s="23"/>
    </row>
    <row r="326" spans="7:20" x14ac:dyDescent="0.25">
      <c r="G326" s="152"/>
      <c r="H326" s="23"/>
      <c r="I326" s="23"/>
      <c r="J326" s="23"/>
      <c r="O326" s="152"/>
      <c r="T326" s="23"/>
    </row>
    <row r="327" spans="7:20" x14ac:dyDescent="0.25">
      <c r="G327" s="152"/>
      <c r="H327" s="23"/>
      <c r="I327" s="23"/>
      <c r="J327" s="23"/>
      <c r="O327" s="152"/>
      <c r="T327" s="23"/>
    </row>
    <row r="328" spans="7:20" x14ac:dyDescent="0.25">
      <c r="G328" s="152"/>
      <c r="H328" s="23"/>
      <c r="I328" s="23"/>
      <c r="J328" s="23"/>
      <c r="O328" s="152"/>
      <c r="T328" s="23"/>
    </row>
    <row r="329" spans="7:20" x14ac:dyDescent="0.25">
      <c r="G329" s="152"/>
      <c r="H329" s="23"/>
      <c r="I329" s="23"/>
      <c r="J329" s="23"/>
      <c r="O329" s="152"/>
      <c r="T329" s="23"/>
    </row>
    <row r="330" spans="7:20" x14ac:dyDescent="0.25">
      <c r="G330" s="152"/>
      <c r="H330" s="23"/>
      <c r="I330" s="23"/>
      <c r="J330" s="23"/>
      <c r="O330" s="152"/>
      <c r="T330" s="23"/>
    </row>
    <row r="331" spans="7:20" x14ac:dyDescent="0.25">
      <c r="G331" s="152"/>
      <c r="H331" s="23"/>
      <c r="I331" s="23"/>
      <c r="J331" s="23"/>
      <c r="O331" s="152"/>
      <c r="T331" s="23"/>
    </row>
    <row r="332" spans="7:20" x14ac:dyDescent="0.25">
      <c r="G332" s="152"/>
      <c r="H332" s="23"/>
      <c r="I332" s="23"/>
      <c r="J332" s="23"/>
      <c r="O332" s="152"/>
      <c r="T332" s="23"/>
    </row>
    <row r="333" spans="7:20" x14ac:dyDescent="0.25">
      <c r="G333" s="152"/>
      <c r="H333" s="23"/>
      <c r="I333" s="23"/>
      <c r="J333" s="23"/>
      <c r="O333" s="152"/>
      <c r="T333" s="23"/>
    </row>
    <row r="334" spans="7:20" x14ac:dyDescent="0.25">
      <c r="G334" s="152"/>
      <c r="H334" s="23"/>
      <c r="I334" s="23"/>
      <c r="J334" s="23"/>
      <c r="O334" s="152"/>
      <c r="T334" s="23"/>
    </row>
    <row r="335" spans="7:20" x14ac:dyDescent="0.25">
      <c r="G335" s="152"/>
      <c r="H335" s="23"/>
      <c r="I335" s="23"/>
      <c r="J335" s="23"/>
      <c r="O335" s="152"/>
      <c r="T335" s="23"/>
    </row>
    <row r="336" spans="7:20" x14ac:dyDescent="0.25">
      <c r="G336" s="152"/>
      <c r="H336" s="23"/>
      <c r="I336" s="23"/>
      <c r="J336" s="23"/>
      <c r="O336" s="152"/>
      <c r="T336" s="23"/>
    </row>
    <row r="337" spans="7:20" x14ac:dyDescent="0.25">
      <c r="G337" s="152"/>
      <c r="H337" s="23"/>
      <c r="I337" s="23"/>
      <c r="J337" s="23"/>
      <c r="O337" s="152"/>
      <c r="T337" s="23"/>
    </row>
    <row r="338" spans="7:20" x14ac:dyDescent="0.25">
      <c r="G338" s="152"/>
      <c r="H338" s="23"/>
      <c r="I338" s="23"/>
      <c r="J338" s="23"/>
      <c r="O338" s="152"/>
      <c r="T338" s="23"/>
    </row>
    <row r="339" spans="7:20" x14ac:dyDescent="0.25">
      <c r="G339" s="152"/>
      <c r="H339" s="23"/>
      <c r="I339" s="23"/>
      <c r="J339" s="23"/>
      <c r="O339" s="152"/>
      <c r="T339" s="23"/>
    </row>
    <row r="340" spans="7:20" x14ac:dyDescent="0.25">
      <c r="G340" s="152"/>
      <c r="H340" s="23"/>
      <c r="I340" s="23"/>
      <c r="J340" s="23"/>
      <c r="O340" s="152"/>
      <c r="T340" s="23"/>
    </row>
    <row r="341" spans="7:20" x14ac:dyDescent="0.25">
      <c r="G341" s="152"/>
      <c r="H341" s="23"/>
      <c r="I341" s="23"/>
      <c r="J341" s="23"/>
      <c r="O341" s="152"/>
      <c r="T341" s="23"/>
    </row>
    <row r="342" spans="7:20" x14ac:dyDescent="0.25">
      <c r="G342" s="152"/>
      <c r="H342" s="23"/>
      <c r="I342" s="23"/>
      <c r="J342" s="23"/>
      <c r="O342" s="152"/>
      <c r="T342" s="23"/>
    </row>
    <row r="343" spans="7:20" x14ac:dyDescent="0.25">
      <c r="G343" s="152"/>
      <c r="H343" s="23"/>
      <c r="I343" s="23"/>
      <c r="J343" s="23"/>
      <c r="O343" s="152"/>
      <c r="T343" s="23"/>
    </row>
    <row r="344" spans="7:20" x14ac:dyDescent="0.25">
      <c r="G344" s="152"/>
      <c r="H344" s="23"/>
      <c r="I344" s="23"/>
      <c r="J344" s="23"/>
      <c r="O344" s="152"/>
      <c r="T344" s="23"/>
    </row>
    <row r="345" spans="7:20" x14ac:dyDescent="0.25">
      <c r="G345" s="152"/>
      <c r="H345" s="23"/>
      <c r="I345" s="23"/>
      <c r="J345" s="23"/>
      <c r="O345" s="152"/>
      <c r="T345" s="23"/>
    </row>
    <row r="346" spans="7:20" x14ac:dyDescent="0.25">
      <c r="G346" s="152"/>
      <c r="H346" s="23"/>
      <c r="I346" s="23"/>
      <c r="J346" s="23"/>
      <c r="O346" s="152"/>
      <c r="T346" s="23"/>
    </row>
    <row r="347" spans="7:20" x14ac:dyDescent="0.25">
      <c r="G347" s="152"/>
      <c r="H347" s="23"/>
      <c r="I347" s="23"/>
      <c r="J347" s="23"/>
      <c r="O347" s="152"/>
      <c r="T347" s="23"/>
    </row>
    <row r="348" spans="7:20" x14ac:dyDescent="0.25">
      <c r="G348" s="152"/>
      <c r="H348" s="23"/>
      <c r="I348" s="23"/>
      <c r="J348" s="23"/>
      <c r="O348" s="152"/>
      <c r="T348" s="23"/>
    </row>
    <row r="349" spans="7:20" x14ac:dyDescent="0.25">
      <c r="G349" s="152"/>
      <c r="H349" s="23"/>
      <c r="I349" s="23"/>
      <c r="J349" s="23"/>
      <c r="O349" s="152"/>
      <c r="T349" s="23"/>
    </row>
    <row r="350" spans="7:20" x14ac:dyDescent="0.25">
      <c r="G350" s="152"/>
      <c r="H350" s="23"/>
      <c r="I350" s="23"/>
      <c r="J350" s="23"/>
      <c r="O350" s="152"/>
      <c r="T350" s="23"/>
    </row>
    <row r="351" spans="7:20" x14ac:dyDescent="0.25">
      <c r="G351" s="152"/>
      <c r="H351" s="23"/>
      <c r="I351" s="23"/>
      <c r="J351" s="23"/>
      <c r="O351" s="152"/>
      <c r="T351" s="23"/>
    </row>
    <row r="352" spans="7:20" x14ac:dyDescent="0.25">
      <c r="G352" s="152"/>
      <c r="H352" s="23"/>
      <c r="I352" s="23"/>
      <c r="J352" s="23"/>
      <c r="O352" s="152"/>
      <c r="T352" s="23"/>
    </row>
    <row r="353" spans="7:20" x14ac:dyDescent="0.25">
      <c r="G353" s="152"/>
      <c r="H353" s="23"/>
      <c r="I353" s="23"/>
      <c r="J353" s="23"/>
      <c r="O353" s="152"/>
      <c r="T353" s="23"/>
    </row>
    <row r="354" spans="7:20" x14ac:dyDescent="0.25">
      <c r="G354" s="152"/>
      <c r="H354" s="23"/>
      <c r="I354" s="23"/>
      <c r="J354" s="23"/>
      <c r="O354" s="152"/>
      <c r="T354" s="23"/>
    </row>
    <row r="355" spans="7:20" x14ac:dyDescent="0.25">
      <c r="G355" s="152"/>
      <c r="H355" s="23"/>
      <c r="I355" s="23"/>
      <c r="J355" s="23"/>
      <c r="O355" s="152"/>
      <c r="T355" s="23"/>
    </row>
    <row r="356" spans="7:20" x14ac:dyDescent="0.25">
      <c r="G356" s="152"/>
      <c r="H356" s="23"/>
      <c r="I356" s="23"/>
      <c r="J356" s="23"/>
      <c r="O356" s="152"/>
      <c r="T356" s="23"/>
    </row>
    <row r="357" spans="7:20" x14ac:dyDescent="0.25">
      <c r="G357" s="152"/>
      <c r="H357" s="23"/>
      <c r="I357" s="23"/>
      <c r="J357" s="23"/>
      <c r="O357" s="152"/>
      <c r="T357" s="23"/>
    </row>
    <row r="358" spans="7:20" x14ac:dyDescent="0.25">
      <c r="G358" s="152"/>
      <c r="H358" s="23"/>
      <c r="I358" s="23"/>
      <c r="J358" s="23"/>
      <c r="O358" s="152"/>
      <c r="T358" s="23"/>
    </row>
    <row r="359" spans="7:20" x14ac:dyDescent="0.25">
      <c r="G359" s="152"/>
      <c r="H359" s="23"/>
      <c r="I359" s="23"/>
      <c r="J359" s="23"/>
      <c r="O359" s="152"/>
      <c r="T359" s="23"/>
    </row>
    <row r="360" spans="7:20" x14ac:dyDescent="0.25">
      <c r="G360" s="152"/>
      <c r="H360" s="23"/>
      <c r="I360" s="23"/>
      <c r="J360" s="23"/>
      <c r="O360" s="152"/>
      <c r="T360" s="23"/>
    </row>
    <row r="361" spans="7:20" x14ac:dyDescent="0.25">
      <c r="G361" s="152"/>
      <c r="H361" s="23"/>
      <c r="I361" s="23"/>
      <c r="J361" s="23"/>
      <c r="O361" s="152"/>
      <c r="T361" s="23"/>
    </row>
    <row r="362" spans="7:20" x14ac:dyDescent="0.25">
      <c r="G362" s="152"/>
      <c r="H362" s="23"/>
      <c r="I362" s="23"/>
      <c r="J362" s="23"/>
      <c r="O362" s="152"/>
      <c r="T362" s="23"/>
    </row>
    <row r="363" spans="7:20" x14ac:dyDescent="0.25">
      <c r="G363" s="152"/>
      <c r="H363" s="23"/>
      <c r="I363" s="23"/>
      <c r="J363" s="23"/>
      <c r="O363" s="152"/>
      <c r="T363" s="23"/>
    </row>
    <row r="364" spans="7:20" x14ac:dyDescent="0.25">
      <c r="G364" s="152"/>
      <c r="H364" s="23"/>
      <c r="I364" s="23"/>
      <c r="J364" s="23"/>
      <c r="O364" s="152"/>
      <c r="T364" s="23"/>
    </row>
    <row r="365" spans="7:20" x14ac:dyDescent="0.25">
      <c r="G365" s="152"/>
      <c r="H365" s="23"/>
      <c r="I365" s="23"/>
      <c r="J365" s="23"/>
      <c r="O365" s="152"/>
      <c r="T365" s="23"/>
    </row>
    <row r="366" spans="7:20" x14ac:dyDescent="0.25">
      <c r="G366" s="152"/>
      <c r="H366" s="23"/>
      <c r="I366" s="23"/>
      <c r="J366" s="23"/>
      <c r="O366" s="152"/>
      <c r="T366" s="23"/>
    </row>
    <row r="367" spans="7:20" x14ac:dyDescent="0.25">
      <c r="G367" s="152"/>
      <c r="H367" s="23"/>
      <c r="I367" s="23"/>
      <c r="J367" s="23"/>
      <c r="O367" s="152"/>
      <c r="T367" s="23"/>
    </row>
    <row r="368" spans="7:20" x14ac:dyDescent="0.25">
      <c r="G368" s="152"/>
      <c r="H368" s="23"/>
      <c r="I368" s="23"/>
      <c r="J368" s="23"/>
      <c r="O368" s="152"/>
      <c r="T368" s="23"/>
    </row>
    <row r="369" spans="7:20" x14ac:dyDescent="0.25">
      <c r="G369" s="152"/>
      <c r="H369" s="23"/>
      <c r="I369" s="23"/>
      <c r="J369" s="23"/>
      <c r="O369" s="152"/>
      <c r="T369" s="23"/>
    </row>
    <row r="370" spans="7:20" x14ac:dyDescent="0.25">
      <c r="G370" s="152"/>
      <c r="H370" s="23"/>
      <c r="I370" s="23"/>
      <c r="J370" s="23"/>
      <c r="O370" s="152"/>
      <c r="T370" s="23"/>
    </row>
    <row r="371" spans="7:20" x14ac:dyDescent="0.25">
      <c r="G371" s="152"/>
      <c r="H371" s="23"/>
      <c r="I371" s="23"/>
      <c r="J371" s="23"/>
      <c r="O371" s="152"/>
      <c r="T371" s="23"/>
    </row>
    <row r="372" spans="7:20" x14ac:dyDescent="0.25">
      <c r="G372" s="152"/>
      <c r="H372" s="23"/>
      <c r="I372" s="23"/>
      <c r="J372" s="23"/>
      <c r="O372" s="152"/>
      <c r="T372" s="23"/>
    </row>
    <row r="373" spans="7:20" x14ac:dyDescent="0.25">
      <c r="G373" s="152"/>
      <c r="H373" s="23"/>
      <c r="I373" s="23"/>
      <c r="J373" s="23"/>
      <c r="O373" s="152"/>
      <c r="T373" s="23"/>
    </row>
    <row r="374" spans="7:20" x14ac:dyDescent="0.25">
      <c r="G374" s="152"/>
      <c r="H374" s="23"/>
      <c r="I374" s="23"/>
      <c r="J374" s="23"/>
      <c r="O374" s="152"/>
      <c r="T374" s="23"/>
    </row>
    <row r="375" spans="7:20" x14ac:dyDescent="0.25">
      <c r="G375" s="152"/>
      <c r="H375" s="23"/>
      <c r="I375" s="23"/>
      <c r="J375" s="23"/>
      <c r="O375" s="152"/>
      <c r="T375" s="23"/>
    </row>
    <row r="376" spans="7:20" x14ac:dyDescent="0.25">
      <c r="G376" s="152"/>
      <c r="H376" s="23"/>
      <c r="I376" s="23"/>
      <c r="J376" s="23"/>
      <c r="O376" s="152"/>
      <c r="T376" s="23"/>
    </row>
    <row r="377" spans="7:20" x14ac:dyDescent="0.25">
      <c r="G377" s="152"/>
      <c r="H377" s="23"/>
      <c r="I377" s="23"/>
      <c r="J377" s="23"/>
      <c r="O377" s="152"/>
      <c r="T377" s="23"/>
    </row>
    <row r="378" spans="7:20" x14ac:dyDescent="0.25">
      <c r="G378" s="152"/>
      <c r="H378" s="23"/>
      <c r="I378" s="23"/>
      <c r="J378" s="23"/>
      <c r="O378" s="152"/>
      <c r="T378" s="23"/>
    </row>
    <row r="379" spans="7:20" x14ac:dyDescent="0.25">
      <c r="G379" s="152"/>
      <c r="H379" s="23"/>
      <c r="I379" s="23"/>
      <c r="J379" s="23"/>
      <c r="O379" s="152"/>
      <c r="T379" s="23"/>
    </row>
    <row r="380" spans="7:20" x14ac:dyDescent="0.25">
      <c r="G380" s="152"/>
      <c r="H380" s="23"/>
      <c r="I380" s="23"/>
      <c r="J380" s="23"/>
      <c r="O380" s="152"/>
      <c r="T380" s="23"/>
    </row>
    <row r="381" spans="7:20" x14ac:dyDescent="0.25">
      <c r="G381" s="152"/>
      <c r="H381" s="23"/>
      <c r="I381" s="23"/>
      <c r="J381" s="23"/>
      <c r="O381" s="152"/>
      <c r="T381" s="23"/>
    </row>
    <row r="382" spans="7:20" x14ac:dyDescent="0.25">
      <c r="G382" s="152"/>
      <c r="H382" s="23"/>
      <c r="I382" s="23"/>
      <c r="J382" s="23"/>
      <c r="O382" s="152"/>
      <c r="T382" s="23"/>
    </row>
    <row r="383" spans="7:20" x14ac:dyDescent="0.25">
      <c r="G383" s="152"/>
      <c r="H383" s="23"/>
      <c r="I383" s="23"/>
      <c r="J383" s="23"/>
      <c r="O383" s="152"/>
      <c r="T383" s="23"/>
    </row>
    <row r="384" spans="7:20" x14ac:dyDescent="0.25">
      <c r="G384" s="152"/>
      <c r="H384" s="23"/>
      <c r="I384" s="23"/>
      <c r="J384" s="23"/>
      <c r="O384" s="152"/>
      <c r="T384" s="23"/>
    </row>
    <row r="385" spans="7:20" x14ac:dyDescent="0.25">
      <c r="G385" s="152"/>
      <c r="H385" s="23"/>
      <c r="I385" s="23"/>
      <c r="J385" s="23"/>
      <c r="O385" s="152"/>
      <c r="T385" s="23"/>
    </row>
    <row r="386" spans="7:20" x14ac:dyDescent="0.25">
      <c r="G386" s="152"/>
      <c r="H386" s="23"/>
      <c r="I386" s="23"/>
      <c r="J386" s="23"/>
      <c r="O386" s="152"/>
      <c r="T386" s="23"/>
    </row>
    <row r="387" spans="7:20" x14ac:dyDescent="0.25">
      <c r="G387" s="152"/>
      <c r="H387" s="23"/>
      <c r="I387" s="23"/>
      <c r="J387" s="23"/>
      <c r="O387" s="152"/>
      <c r="T387" s="23"/>
    </row>
    <row r="388" spans="7:20" x14ac:dyDescent="0.25">
      <c r="G388" s="152"/>
      <c r="H388" s="23"/>
      <c r="I388" s="23"/>
      <c r="J388" s="23"/>
      <c r="O388" s="152"/>
      <c r="T388" s="23"/>
    </row>
    <row r="389" spans="7:20" x14ac:dyDescent="0.25">
      <c r="G389" s="152"/>
      <c r="H389" s="23"/>
      <c r="I389" s="23"/>
      <c r="J389" s="23"/>
      <c r="O389" s="152"/>
      <c r="T389" s="23"/>
    </row>
    <row r="390" spans="7:20" x14ac:dyDescent="0.25">
      <c r="G390" s="152"/>
      <c r="H390" s="23"/>
      <c r="I390" s="23"/>
      <c r="J390" s="23"/>
      <c r="O390" s="152"/>
      <c r="T390" s="23"/>
    </row>
    <row r="391" spans="7:20" x14ac:dyDescent="0.25">
      <c r="G391" s="152"/>
      <c r="H391" s="23"/>
      <c r="I391" s="23"/>
      <c r="J391" s="23"/>
      <c r="O391" s="152"/>
      <c r="T391" s="23"/>
    </row>
    <row r="392" spans="7:20" x14ac:dyDescent="0.25">
      <c r="G392" s="152"/>
      <c r="H392" s="23"/>
      <c r="I392" s="23"/>
      <c r="J392" s="23"/>
      <c r="O392" s="152"/>
      <c r="T392" s="23"/>
    </row>
    <row r="393" spans="7:20" x14ac:dyDescent="0.25">
      <c r="G393" s="152"/>
      <c r="H393" s="23"/>
      <c r="I393" s="23"/>
      <c r="J393" s="23"/>
      <c r="O393" s="152"/>
      <c r="T393" s="23"/>
    </row>
    <row r="394" spans="7:20" x14ac:dyDescent="0.25">
      <c r="G394" s="152"/>
      <c r="H394" s="23"/>
      <c r="I394" s="23"/>
      <c r="J394" s="23"/>
      <c r="O394" s="152"/>
      <c r="T394" s="23"/>
    </row>
    <row r="395" spans="7:20" x14ac:dyDescent="0.25">
      <c r="G395" s="152"/>
      <c r="H395" s="23"/>
      <c r="I395" s="23"/>
      <c r="J395" s="23"/>
      <c r="O395" s="152"/>
      <c r="T395" s="23"/>
    </row>
    <row r="396" spans="7:20" x14ac:dyDescent="0.25">
      <c r="G396" s="152"/>
      <c r="H396" s="23"/>
      <c r="I396" s="23"/>
      <c r="J396" s="23"/>
      <c r="O396" s="152"/>
      <c r="T396" s="23"/>
    </row>
    <row r="397" spans="7:20" x14ac:dyDescent="0.25">
      <c r="G397" s="152"/>
      <c r="H397" s="23"/>
      <c r="I397" s="23"/>
      <c r="J397" s="23"/>
      <c r="O397" s="152"/>
      <c r="T397" s="23"/>
    </row>
    <row r="398" spans="7:20" x14ac:dyDescent="0.25">
      <c r="G398" s="152"/>
      <c r="H398" s="23"/>
      <c r="I398" s="23"/>
      <c r="J398" s="23"/>
      <c r="O398" s="152"/>
      <c r="T398" s="23"/>
    </row>
    <row r="399" spans="7:20" x14ac:dyDescent="0.25">
      <c r="G399" s="152"/>
      <c r="H399" s="23"/>
      <c r="I399" s="23"/>
      <c r="J399" s="23"/>
      <c r="O399" s="152"/>
      <c r="T399" s="23"/>
    </row>
    <row r="400" spans="7:20" x14ac:dyDescent="0.25">
      <c r="G400" s="152"/>
      <c r="H400" s="23"/>
      <c r="I400" s="23"/>
      <c r="J400" s="23"/>
      <c r="O400" s="152"/>
      <c r="T400" s="23"/>
    </row>
  </sheetData>
  <sheetProtection selectLockedCells="1"/>
  <sortState ref="G5:J32">
    <sortCondition ref="G5:G32"/>
  </sortState>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3.28515625" style="116" hidden="1" customWidth="1"/>
    <col min="4" max="4" width="27" style="116" hidden="1" customWidth="1"/>
    <col min="5" max="5" width="14.7109375" style="116" hidden="1" customWidth="1"/>
    <col min="6" max="6" width="10.28515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D1" s="197"/>
      <c r="G1" s="261"/>
      <c r="H1" s="261"/>
      <c r="I1" s="261"/>
      <c r="J1" s="261"/>
      <c r="K1" s="261"/>
      <c r="T1" s="153"/>
    </row>
    <row r="2" spans="1:20" s="18" customFormat="1" ht="24" hidden="1" customHeight="1" x14ac:dyDescent="0.25">
      <c r="A2" s="209"/>
      <c r="C2" s="19"/>
      <c r="D2" s="19"/>
      <c r="E2" s="19"/>
      <c r="T2" s="153"/>
    </row>
    <row r="3" spans="1:20" s="20" customFormat="1" ht="39" customHeight="1" thickBot="1" x14ac:dyDescent="0.3">
      <c r="A3" s="209"/>
      <c r="D3" s="123" t="s">
        <v>345</v>
      </c>
      <c r="E3" s="123" t="s">
        <v>344</v>
      </c>
      <c r="T3" s="154"/>
    </row>
    <row r="4" spans="1:20" s="20" customFormat="1" ht="30" customHeight="1" thickTop="1" thickBot="1" x14ac:dyDescent="0.3">
      <c r="A4" s="209"/>
      <c r="C4" s="21"/>
      <c r="D4" s="21"/>
      <c r="E4" s="21"/>
      <c r="F4" s="21"/>
      <c r="G4" s="155" t="s">
        <v>331</v>
      </c>
      <c r="H4" s="160" t="s">
        <v>343</v>
      </c>
      <c r="I4" s="161" t="s">
        <v>332</v>
      </c>
      <c r="J4" s="161" t="s">
        <v>333</v>
      </c>
      <c r="K4" s="155" t="s">
        <v>334</v>
      </c>
      <c r="L4" s="161" t="s">
        <v>335</v>
      </c>
      <c r="M4" s="161" t="s">
        <v>336</v>
      </c>
      <c r="N4" s="161" t="s">
        <v>338</v>
      </c>
      <c r="O4" s="161" t="s">
        <v>337</v>
      </c>
      <c r="P4" s="162" t="s">
        <v>339</v>
      </c>
      <c r="Q4" s="162" t="s">
        <v>340</v>
      </c>
      <c r="R4" s="162" t="s">
        <v>341</v>
      </c>
      <c r="S4" s="162" t="s">
        <v>342</v>
      </c>
      <c r="T4" s="162" t="s">
        <v>351</v>
      </c>
    </row>
    <row r="5" spans="1:20" s="20" customFormat="1" ht="19.5" customHeight="1" thickTop="1" x14ac:dyDescent="0.25">
      <c r="A5" s="209"/>
      <c r="C5" s="21"/>
      <c r="D5" s="21"/>
      <c r="E5" s="21"/>
      <c r="F5" s="21"/>
      <c r="G5" s="152"/>
      <c r="H5" s="23"/>
      <c r="I5" s="23"/>
      <c r="J5" s="152"/>
      <c r="K5" s="152"/>
      <c r="L5" s="23"/>
      <c r="M5" s="23"/>
      <c r="N5" s="23"/>
      <c r="O5" s="152"/>
      <c r="P5" s="23"/>
      <c r="Q5" s="23"/>
      <c r="R5" s="23"/>
      <c r="S5" s="23"/>
      <c r="T5" s="23"/>
    </row>
    <row r="6" spans="1:20" s="20" customFormat="1" ht="19.5" customHeight="1" x14ac:dyDescent="0.25">
      <c r="A6" s="209"/>
      <c r="C6" s="21"/>
      <c r="D6" s="21"/>
      <c r="E6" s="21"/>
      <c r="F6" s="21"/>
      <c r="G6" s="152"/>
      <c r="H6" s="23"/>
      <c r="I6" s="23"/>
      <c r="J6" s="152"/>
      <c r="O6" s="152"/>
      <c r="T6" s="23"/>
    </row>
    <row r="7" spans="1:20" s="20" customFormat="1" ht="19.5" customHeight="1" x14ac:dyDescent="0.25">
      <c r="A7" s="209"/>
      <c r="C7" s="21"/>
      <c r="D7" s="21"/>
      <c r="E7" s="21"/>
      <c r="F7" s="21"/>
      <c r="G7" s="152"/>
      <c r="H7" s="23"/>
      <c r="I7" s="23"/>
      <c r="J7" s="152"/>
      <c r="O7" s="152"/>
      <c r="T7" s="23"/>
    </row>
    <row r="8" spans="1:20" s="20" customFormat="1" ht="19.5" customHeight="1" x14ac:dyDescent="0.25">
      <c r="A8" s="209"/>
      <c r="C8" s="21"/>
      <c r="D8" s="21"/>
      <c r="E8" s="21"/>
      <c r="F8" s="21"/>
      <c r="G8" s="152"/>
      <c r="H8" s="23"/>
      <c r="I8" s="23"/>
      <c r="J8" s="152"/>
      <c r="O8" s="152"/>
      <c r="T8" s="23"/>
    </row>
    <row r="9" spans="1:20" s="20" customFormat="1" ht="19.5" customHeight="1" x14ac:dyDescent="0.25">
      <c r="A9" s="209"/>
      <c r="C9" s="21"/>
      <c r="D9" s="21"/>
      <c r="E9" s="21"/>
      <c r="F9" s="21"/>
      <c r="G9" s="152"/>
      <c r="H9" s="23"/>
      <c r="I9" s="23"/>
      <c r="J9" s="152"/>
      <c r="O9" s="152"/>
      <c r="T9" s="23"/>
    </row>
    <row r="10" spans="1:20" s="20" customFormat="1" ht="19.5" customHeight="1" x14ac:dyDescent="0.25">
      <c r="A10" s="209"/>
      <c r="C10" s="21"/>
      <c r="D10" s="21"/>
      <c r="E10" s="21"/>
      <c r="F10" s="21"/>
      <c r="G10" s="152"/>
      <c r="H10" s="23"/>
      <c r="I10" s="23"/>
      <c r="J10" s="152"/>
      <c r="O10" s="152"/>
      <c r="T10" s="23"/>
    </row>
    <row r="11" spans="1:20" s="20" customFormat="1" ht="19.5" customHeight="1" x14ac:dyDescent="0.25">
      <c r="A11" s="209"/>
      <c r="C11" s="21"/>
      <c r="D11" s="21"/>
      <c r="E11" s="21"/>
      <c r="F11" s="21"/>
      <c r="G11" s="152"/>
      <c r="H11" s="23"/>
      <c r="I11" s="23"/>
      <c r="J11" s="152"/>
      <c r="O11" s="152"/>
      <c r="T11" s="23"/>
    </row>
    <row r="12" spans="1:20" s="20" customFormat="1" ht="19.5" customHeight="1" x14ac:dyDescent="0.25">
      <c r="A12" s="209"/>
      <c r="C12" s="21"/>
      <c r="D12" s="21"/>
      <c r="E12" s="21"/>
      <c r="F12" s="21"/>
      <c r="G12" s="152"/>
      <c r="H12" s="23"/>
      <c r="I12" s="23"/>
      <c r="J12" s="152"/>
      <c r="O12" s="152"/>
      <c r="T12" s="23"/>
    </row>
    <row r="13" spans="1:20" s="20" customFormat="1" ht="19.5" customHeight="1" x14ac:dyDescent="0.25">
      <c r="A13" s="209"/>
      <c r="C13" s="21"/>
      <c r="D13" s="21"/>
      <c r="E13" s="21"/>
      <c r="F13" s="21"/>
      <c r="G13" s="152"/>
      <c r="H13" s="23"/>
      <c r="I13" s="23"/>
      <c r="J13" s="152"/>
      <c r="O13" s="152"/>
      <c r="T13" s="23"/>
    </row>
    <row r="14" spans="1:20" s="20" customFormat="1" ht="19.5" customHeight="1" x14ac:dyDescent="0.25">
      <c r="A14" s="209"/>
      <c r="C14" s="21"/>
      <c r="D14" s="21"/>
      <c r="E14" s="21"/>
      <c r="F14" s="21"/>
      <c r="G14" s="152"/>
      <c r="H14" s="23"/>
      <c r="I14" s="23"/>
      <c r="J14" s="152"/>
      <c r="O14" s="152"/>
      <c r="T14" s="23"/>
    </row>
    <row r="15" spans="1:20" s="20" customFormat="1" ht="19.5" customHeight="1" x14ac:dyDescent="0.25">
      <c r="A15" s="209"/>
      <c r="C15" s="21"/>
      <c r="D15" s="21"/>
      <c r="E15" s="21"/>
      <c r="F15" s="21"/>
      <c r="G15" s="152"/>
      <c r="H15" s="23"/>
      <c r="I15" s="23"/>
      <c r="J15" s="152"/>
      <c r="O15" s="152"/>
      <c r="T15" s="23"/>
    </row>
    <row r="16" spans="1:20" s="20" customFormat="1" ht="19.5" customHeight="1" x14ac:dyDescent="0.25">
      <c r="A16" s="209"/>
      <c r="C16" s="21"/>
      <c r="D16" s="21"/>
      <c r="E16" s="21"/>
      <c r="F16" s="21"/>
      <c r="G16" s="152"/>
      <c r="H16" s="23"/>
      <c r="I16" s="23"/>
      <c r="J16" s="152"/>
      <c r="O16" s="152"/>
      <c r="T16" s="23"/>
    </row>
    <row r="17" spans="1:20" s="20" customFormat="1" ht="19.5" customHeight="1" x14ac:dyDescent="0.25">
      <c r="A17" s="209"/>
      <c r="C17" s="21"/>
      <c r="D17" s="131"/>
      <c r="E17" s="132"/>
      <c r="F17" s="21"/>
      <c r="G17" s="152"/>
      <c r="H17" s="23"/>
      <c r="I17" s="23"/>
      <c r="J17" s="152"/>
      <c r="O17" s="152"/>
      <c r="T17" s="23"/>
    </row>
    <row r="18" spans="1:20" s="20" customFormat="1" ht="19.5" customHeight="1" x14ac:dyDescent="0.25">
      <c r="A18" s="209"/>
      <c r="C18" s="21"/>
      <c r="D18" s="131"/>
      <c r="E18" s="132"/>
      <c r="F18" s="21"/>
      <c r="G18" s="152"/>
      <c r="H18" s="23"/>
      <c r="I18" s="23"/>
      <c r="J18" s="152"/>
      <c r="O18" s="152"/>
      <c r="T18" s="23"/>
    </row>
    <row r="19" spans="1:20" s="20" customFormat="1" ht="19.5" customHeight="1" x14ac:dyDescent="0.25">
      <c r="A19" s="209"/>
      <c r="C19" s="21"/>
      <c r="D19" s="131"/>
      <c r="E19" s="132"/>
      <c r="F19" s="21"/>
      <c r="G19" s="152"/>
      <c r="H19" s="23"/>
      <c r="I19" s="23"/>
      <c r="J19" s="152"/>
      <c r="O19" s="152"/>
      <c r="T19" s="23"/>
    </row>
    <row r="20" spans="1:20" s="20" customFormat="1" ht="19.5" customHeight="1" x14ac:dyDescent="0.25">
      <c r="A20" s="209"/>
      <c r="C20" s="21"/>
      <c r="D20" s="131"/>
      <c r="E20" s="132"/>
      <c r="F20" s="21"/>
      <c r="G20" s="152"/>
      <c r="H20" s="23"/>
      <c r="I20" s="23"/>
      <c r="J20" s="152"/>
      <c r="O20" s="152"/>
      <c r="T20" s="23"/>
    </row>
    <row r="21" spans="1:20" s="20" customFormat="1" ht="19.5" customHeight="1" x14ac:dyDescent="0.25">
      <c r="A21" s="209"/>
      <c r="C21" s="21"/>
      <c r="D21" s="131"/>
      <c r="E21" s="132"/>
      <c r="F21" s="21"/>
      <c r="G21" s="152"/>
      <c r="H21" s="23"/>
      <c r="I21" s="23"/>
      <c r="J21" s="152"/>
      <c r="O21" s="152"/>
      <c r="T21" s="23"/>
    </row>
    <row r="22" spans="1:20" s="20" customFormat="1" ht="19.5" customHeight="1" x14ac:dyDescent="0.25">
      <c r="A22" s="209"/>
      <c r="C22" s="21"/>
      <c r="D22" s="131"/>
      <c r="E22" s="132"/>
      <c r="F22" s="21"/>
      <c r="G22" s="152"/>
      <c r="H22" s="23"/>
      <c r="I22" s="23"/>
      <c r="J22" s="152"/>
      <c r="O22" s="152"/>
      <c r="T22" s="23"/>
    </row>
    <row r="23" spans="1:20" s="20" customFormat="1" ht="19.5" customHeight="1" x14ac:dyDescent="0.25">
      <c r="A23" s="209"/>
      <c r="C23" s="21"/>
      <c r="D23" s="131"/>
      <c r="E23" s="132"/>
      <c r="F23" s="21"/>
      <c r="G23" s="152"/>
      <c r="H23" s="23"/>
      <c r="I23" s="23"/>
      <c r="J23" s="152"/>
      <c r="O23" s="152"/>
      <c r="T23" s="23"/>
    </row>
    <row r="24" spans="1:20" s="20" customFormat="1" ht="19.5" customHeight="1" x14ac:dyDescent="0.25">
      <c r="A24" s="209"/>
      <c r="C24" s="21"/>
      <c r="D24" s="131"/>
      <c r="E24" s="132"/>
      <c r="F24" s="21"/>
      <c r="G24" s="152"/>
      <c r="H24" s="23"/>
      <c r="I24" s="23"/>
      <c r="J24" s="152"/>
      <c r="O24" s="152"/>
      <c r="T24" s="23"/>
    </row>
    <row r="25" spans="1:20" s="20" customFormat="1" ht="19.5" customHeight="1" x14ac:dyDescent="0.25">
      <c r="A25" s="209"/>
      <c r="C25" s="21"/>
      <c r="D25" s="131"/>
      <c r="E25" s="132"/>
      <c r="F25" s="21"/>
      <c r="G25" s="152"/>
      <c r="H25" s="23"/>
      <c r="I25" s="23"/>
      <c r="J25" s="152"/>
      <c r="O25" s="152"/>
      <c r="T25" s="23"/>
    </row>
    <row r="26" spans="1:20" s="20" customFormat="1" ht="19.5" customHeight="1" x14ac:dyDescent="0.25">
      <c r="A26" s="209"/>
      <c r="C26" s="21"/>
      <c r="D26" s="131"/>
      <c r="E26" s="132"/>
      <c r="F26" s="21"/>
      <c r="G26" s="152"/>
      <c r="H26" s="23"/>
      <c r="I26" s="23"/>
      <c r="J26" s="152"/>
      <c r="O26" s="152"/>
      <c r="T26" s="23"/>
    </row>
    <row r="27" spans="1:20" s="20" customFormat="1" ht="19.5" customHeight="1" x14ac:dyDescent="0.25">
      <c r="A27" s="209"/>
      <c r="C27" s="21"/>
      <c r="D27" s="131"/>
      <c r="E27" s="132"/>
      <c r="F27" s="21"/>
      <c r="G27" s="152"/>
      <c r="H27" s="23"/>
      <c r="I27" s="23"/>
      <c r="J27" s="152"/>
      <c r="O27" s="152"/>
      <c r="T27" s="23"/>
    </row>
    <row r="28" spans="1:20" s="20" customFormat="1" ht="19.5" customHeight="1" x14ac:dyDescent="0.25">
      <c r="A28" s="209"/>
      <c r="C28" s="21"/>
      <c r="D28" s="131"/>
      <c r="E28" s="132"/>
      <c r="F28" s="21"/>
      <c r="G28" s="152"/>
      <c r="H28" s="23"/>
      <c r="I28" s="23"/>
      <c r="J28" s="152"/>
      <c r="O28" s="152"/>
      <c r="T28" s="23"/>
    </row>
    <row r="29" spans="1:20" s="20" customFormat="1" ht="19.5" customHeight="1" x14ac:dyDescent="0.25">
      <c r="A29" s="209"/>
      <c r="C29" s="21"/>
      <c r="D29" s="131"/>
      <c r="E29" s="132"/>
      <c r="F29" s="21"/>
      <c r="G29" s="152"/>
      <c r="H29" s="23"/>
      <c r="I29" s="23"/>
      <c r="J29" s="152"/>
      <c r="O29" s="152"/>
      <c r="T29" s="23"/>
    </row>
    <row r="30" spans="1:20" s="20" customFormat="1" ht="19.5" customHeight="1" x14ac:dyDescent="0.25">
      <c r="A30" s="209"/>
      <c r="C30" s="21"/>
      <c r="D30" s="131"/>
      <c r="E30" s="132"/>
      <c r="F30" s="21"/>
      <c r="G30" s="152"/>
      <c r="H30" s="23"/>
      <c r="I30" s="23"/>
      <c r="J30" s="152"/>
      <c r="O30" s="152"/>
      <c r="T30" s="23"/>
    </row>
    <row r="31" spans="1:20" s="20" customFormat="1" ht="19.5" customHeight="1" x14ac:dyDescent="0.25">
      <c r="A31" s="209"/>
      <c r="C31" s="21"/>
      <c r="D31" s="131"/>
      <c r="E31" s="132"/>
      <c r="F31" s="21"/>
      <c r="G31" s="152"/>
      <c r="H31" s="23"/>
      <c r="I31" s="23"/>
      <c r="J31" s="23"/>
      <c r="O31" s="152"/>
      <c r="T31" s="23"/>
    </row>
    <row r="32" spans="1:20" s="20" customFormat="1" ht="19.5" customHeight="1" x14ac:dyDescent="0.25">
      <c r="A32" s="209"/>
      <c r="C32" s="21"/>
      <c r="D32" s="131"/>
      <c r="E32" s="132"/>
      <c r="F32" s="21"/>
      <c r="G32" s="152"/>
      <c r="H32" s="23"/>
      <c r="I32" s="23"/>
      <c r="J32" s="23"/>
      <c r="O32" s="152"/>
      <c r="T32" s="23"/>
    </row>
    <row r="33" spans="1:20" s="20" customFormat="1" ht="19.5" customHeight="1" x14ac:dyDescent="0.25">
      <c r="A33" s="209"/>
      <c r="C33" s="21"/>
      <c r="D33" s="131"/>
      <c r="E33" s="132"/>
      <c r="F33" s="21"/>
      <c r="G33" s="152"/>
      <c r="H33" s="23"/>
      <c r="I33" s="23"/>
      <c r="J33" s="23"/>
      <c r="O33" s="152"/>
      <c r="T33" s="23"/>
    </row>
    <row r="34" spans="1:20" s="20" customFormat="1" ht="19.5" customHeight="1" x14ac:dyDescent="0.25">
      <c r="A34" s="209"/>
      <c r="C34" s="21"/>
      <c r="D34" s="131"/>
      <c r="E34" s="132"/>
      <c r="F34" s="21"/>
      <c r="G34" s="152"/>
      <c r="H34" s="23"/>
      <c r="I34" s="23"/>
      <c r="J34" s="23"/>
      <c r="O34" s="152"/>
      <c r="T34" s="23"/>
    </row>
    <row r="35" spans="1:20" s="20" customFormat="1" ht="19.5" customHeight="1" x14ac:dyDescent="0.25">
      <c r="A35" s="209"/>
      <c r="C35" s="21"/>
      <c r="D35" s="131"/>
      <c r="E35" s="132"/>
      <c r="F35" s="21"/>
      <c r="G35" s="152"/>
      <c r="H35" s="23"/>
      <c r="I35" s="23"/>
      <c r="J35" s="23"/>
      <c r="O35" s="152"/>
      <c r="T35" s="23"/>
    </row>
    <row r="36" spans="1:20" s="20" customFormat="1" ht="19.5" customHeight="1" x14ac:dyDescent="0.25">
      <c r="A36" s="209"/>
      <c r="C36" s="21"/>
      <c r="D36" s="131"/>
      <c r="E36" s="132"/>
      <c r="F36" s="21"/>
      <c r="G36" s="152"/>
      <c r="H36" s="23"/>
      <c r="I36" s="23"/>
      <c r="J36" s="23"/>
      <c r="O36" s="152"/>
      <c r="T36" s="23"/>
    </row>
    <row r="37" spans="1:20" s="20" customFormat="1" ht="19.5" customHeight="1" x14ac:dyDescent="0.25">
      <c r="A37" s="209"/>
      <c r="C37" s="21"/>
      <c r="D37" s="131"/>
      <c r="E37" s="132"/>
      <c r="F37" s="21"/>
      <c r="G37" s="152"/>
      <c r="H37" s="23"/>
      <c r="I37" s="23"/>
      <c r="J37" s="23"/>
      <c r="O37" s="152"/>
      <c r="T37" s="23"/>
    </row>
    <row r="38" spans="1:20" s="20" customFormat="1" ht="19.5" customHeight="1" x14ac:dyDescent="0.25">
      <c r="A38" s="209"/>
      <c r="C38" s="21"/>
      <c r="D38" s="131"/>
      <c r="E38" s="132"/>
      <c r="F38" s="21"/>
      <c r="G38" s="152"/>
      <c r="H38" s="23"/>
      <c r="I38" s="23"/>
      <c r="J38" s="23"/>
      <c r="O38" s="152"/>
      <c r="T38" s="23"/>
    </row>
    <row r="39" spans="1:20" s="20" customFormat="1" ht="19.5" customHeight="1" x14ac:dyDescent="0.25">
      <c r="A39" s="209"/>
      <c r="C39" s="21"/>
      <c r="D39" s="131"/>
      <c r="E39" s="132"/>
      <c r="F39" s="21"/>
      <c r="G39" s="152"/>
      <c r="H39" s="23"/>
      <c r="I39" s="23"/>
      <c r="J39" s="23"/>
      <c r="O39" s="152"/>
      <c r="T39" s="23"/>
    </row>
    <row r="40" spans="1:20" s="20" customFormat="1" ht="19.5" customHeight="1" x14ac:dyDescent="0.25">
      <c r="A40" s="209"/>
      <c r="C40" s="21"/>
      <c r="D40" s="131"/>
      <c r="E40" s="132"/>
      <c r="F40" s="21"/>
      <c r="G40" s="152"/>
      <c r="H40" s="23"/>
      <c r="I40" s="23"/>
      <c r="J40" s="23"/>
      <c r="O40" s="152"/>
      <c r="T40" s="23"/>
    </row>
    <row r="41" spans="1:20" s="20" customFormat="1" ht="19.5" customHeight="1" x14ac:dyDescent="0.25">
      <c r="A41" s="209"/>
      <c r="C41" s="21"/>
      <c r="D41" s="131"/>
      <c r="E41" s="132"/>
      <c r="F41" s="21"/>
      <c r="G41" s="152"/>
      <c r="H41" s="23"/>
      <c r="I41" s="23"/>
      <c r="J41" s="23"/>
      <c r="O41" s="152"/>
      <c r="T41" s="23"/>
    </row>
    <row r="42" spans="1:20" s="20" customFormat="1" ht="19.5" customHeight="1" x14ac:dyDescent="0.25">
      <c r="A42" s="209"/>
      <c r="C42" s="21"/>
      <c r="D42" s="131"/>
      <c r="E42" s="132"/>
      <c r="F42" s="21"/>
      <c r="G42" s="152"/>
      <c r="H42" s="23"/>
      <c r="I42" s="23"/>
      <c r="J42" s="23"/>
      <c r="O42" s="152"/>
      <c r="T42" s="23"/>
    </row>
    <row r="43" spans="1:20" s="20" customFormat="1" ht="19.5" customHeight="1" x14ac:dyDescent="0.25">
      <c r="A43" s="209"/>
      <c r="C43" s="21"/>
      <c r="D43" s="131"/>
      <c r="E43" s="132"/>
      <c r="F43" s="21"/>
      <c r="G43" s="152"/>
      <c r="H43" s="23"/>
      <c r="I43" s="23"/>
      <c r="J43" s="23"/>
      <c r="O43" s="152"/>
      <c r="T43" s="23"/>
    </row>
    <row r="44" spans="1:20" s="20" customFormat="1" ht="19.5" customHeight="1" x14ac:dyDescent="0.25">
      <c r="A44" s="209"/>
      <c r="C44" s="21"/>
      <c r="D44" s="131"/>
      <c r="E44" s="132"/>
      <c r="F44" s="21"/>
      <c r="G44" s="152"/>
      <c r="H44" s="23"/>
      <c r="I44" s="23"/>
      <c r="J44" s="23"/>
      <c r="O44" s="152"/>
      <c r="T44" s="23"/>
    </row>
    <row r="45" spans="1:20" s="20" customFormat="1" ht="19.5" customHeight="1" x14ac:dyDescent="0.25">
      <c r="A45" s="209"/>
      <c r="C45" s="21"/>
      <c r="D45" s="131"/>
      <c r="E45" s="132"/>
      <c r="F45" s="21"/>
      <c r="G45" s="152"/>
      <c r="H45" s="23"/>
      <c r="I45" s="23"/>
      <c r="J45" s="23"/>
      <c r="O45" s="152"/>
      <c r="T45" s="23"/>
    </row>
    <row r="46" spans="1:20" s="20" customFormat="1" ht="19.5" customHeight="1" x14ac:dyDescent="0.25">
      <c r="A46" s="209"/>
      <c r="C46" s="21"/>
      <c r="D46" s="131"/>
      <c r="E46" s="132"/>
      <c r="F46" s="21"/>
      <c r="G46" s="152"/>
      <c r="H46" s="23"/>
      <c r="I46" s="23"/>
      <c r="J46" s="23"/>
      <c r="O46" s="152"/>
      <c r="T46" s="23"/>
    </row>
    <row r="47" spans="1:20" s="20" customFormat="1" ht="19.5" customHeight="1" x14ac:dyDescent="0.25">
      <c r="A47" s="209"/>
      <c r="C47" s="21"/>
      <c r="D47" s="131"/>
      <c r="E47" s="132"/>
      <c r="F47" s="21"/>
      <c r="G47" s="152"/>
      <c r="H47" s="23"/>
      <c r="I47" s="23"/>
      <c r="J47" s="23"/>
      <c r="O47" s="152"/>
      <c r="T47" s="23"/>
    </row>
    <row r="48" spans="1:20" s="20" customFormat="1" ht="19.5" customHeight="1" x14ac:dyDescent="0.25">
      <c r="A48" s="209"/>
      <c r="C48" s="21"/>
      <c r="D48" s="131"/>
      <c r="E48" s="132"/>
      <c r="F48" s="21"/>
      <c r="G48" s="152"/>
      <c r="H48" s="23"/>
      <c r="I48" s="23"/>
      <c r="J48" s="23"/>
      <c r="O48" s="152"/>
      <c r="T48" s="23"/>
    </row>
    <row r="49" spans="1:20" s="20" customFormat="1" ht="19.5" customHeight="1" x14ac:dyDescent="0.25">
      <c r="A49" s="209"/>
      <c r="C49" s="21"/>
      <c r="D49" s="131"/>
      <c r="E49" s="132"/>
      <c r="F49" s="21"/>
      <c r="G49" s="152"/>
      <c r="H49" s="23"/>
      <c r="I49" s="23"/>
      <c r="J49" s="23"/>
      <c r="O49" s="152"/>
      <c r="T49" s="23"/>
    </row>
    <row r="50" spans="1:20" s="20" customFormat="1" ht="19.5" customHeight="1" x14ac:dyDescent="0.25">
      <c r="A50" s="209"/>
      <c r="C50" s="21"/>
      <c r="D50" s="131"/>
      <c r="E50" s="132"/>
      <c r="F50" s="21"/>
      <c r="G50" s="152"/>
      <c r="H50" s="23"/>
      <c r="I50" s="23"/>
      <c r="J50" s="23"/>
      <c r="O50" s="152"/>
      <c r="T50" s="23"/>
    </row>
    <row r="51" spans="1:20" s="20" customFormat="1" ht="19.5" customHeight="1" x14ac:dyDescent="0.25">
      <c r="A51" s="209"/>
      <c r="C51" s="21"/>
      <c r="D51" s="131"/>
      <c r="E51" s="132"/>
      <c r="F51" s="21"/>
      <c r="G51" s="152"/>
      <c r="H51" s="23"/>
      <c r="I51" s="23"/>
      <c r="J51" s="23"/>
      <c r="O51" s="152"/>
      <c r="T51" s="23"/>
    </row>
    <row r="52" spans="1:20" s="20" customFormat="1" ht="19.5" customHeight="1" x14ac:dyDescent="0.25">
      <c r="A52" s="209"/>
      <c r="C52" s="21"/>
      <c r="D52" s="131"/>
      <c r="E52" s="132"/>
      <c r="F52" s="21"/>
      <c r="G52" s="152"/>
      <c r="H52" s="23"/>
      <c r="I52" s="23"/>
      <c r="J52" s="23"/>
      <c r="O52" s="152"/>
      <c r="T52" s="23"/>
    </row>
    <row r="53" spans="1:20" s="20" customFormat="1" ht="19.5" customHeight="1" x14ac:dyDescent="0.25">
      <c r="A53" s="209"/>
      <c r="C53" s="21"/>
      <c r="D53" s="131"/>
      <c r="E53" s="132"/>
      <c r="F53" s="21"/>
      <c r="G53" s="152"/>
      <c r="H53" s="23"/>
      <c r="I53" s="23"/>
      <c r="J53" s="23"/>
      <c r="O53" s="152"/>
      <c r="T53" s="23"/>
    </row>
    <row r="54" spans="1:20" s="20" customFormat="1" ht="19.5" customHeight="1" x14ac:dyDescent="0.25">
      <c r="A54" s="209"/>
      <c r="C54" s="21"/>
      <c r="D54" s="131"/>
      <c r="E54" s="132"/>
      <c r="F54" s="21"/>
      <c r="G54" s="152"/>
      <c r="H54" s="23"/>
      <c r="I54" s="23"/>
      <c r="J54" s="23"/>
      <c r="O54" s="152"/>
      <c r="T54" s="23"/>
    </row>
    <row r="55" spans="1:20" s="20" customFormat="1" ht="19.5" customHeight="1" x14ac:dyDescent="0.25">
      <c r="A55" s="209"/>
      <c r="C55" s="21"/>
      <c r="D55" s="131"/>
      <c r="E55" s="132"/>
      <c r="F55" s="21"/>
      <c r="G55" s="152"/>
      <c r="H55" s="23"/>
      <c r="I55" s="23"/>
      <c r="J55" s="23"/>
      <c r="O55" s="152"/>
      <c r="T55" s="23"/>
    </row>
    <row r="56" spans="1:20" s="20" customFormat="1" ht="19.5" customHeight="1" x14ac:dyDescent="0.25">
      <c r="A56" s="209"/>
      <c r="C56" s="21"/>
      <c r="D56" s="131"/>
      <c r="E56" s="132"/>
      <c r="F56" s="21"/>
      <c r="G56" s="152"/>
      <c r="H56" s="23"/>
      <c r="I56" s="23"/>
      <c r="J56" s="23"/>
      <c r="O56" s="152"/>
      <c r="T56" s="23"/>
    </row>
    <row r="57" spans="1:20" s="20" customFormat="1" ht="19.5" customHeight="1" x14ac:dyDescent="0.25">
      <c r="A57" s="209"/>
      <c r="C57" s="21"/>
      <c r="D57" s="131"/>
      <c r="E57" s="132"/>
      <c r="F57" s="21"/>
      <c r="G57" s="152"/>
      <c r="H57" s="23"/>
      <c r="I57" s="23"/>
      <c r="J57" s="23"/>
      <c r="O57" s="152"/>
      <c r="T57" s="23"/>
    </row>
    <row r="58" spans="1:20" s="20" customFormat="1" ht="19.5" customHeight="1" x14ac:dyDescent="0.25">
      <c r="A58" s="209"/>
      <c r="C58" s="21"/>
      <c r="D58" s="131"/>
      <c r="E58" s="132"/>
      <c r="F58" s="21"/>
      <c r="G58" s="152"/>
      <c r="H58" s="23"/>
      <c r="I58" s="23"/>
      <c r="J58" s="23"/>
      <c r="O58" s="152"/>
      <c r="T58" s="23"/>
    </row>
    <row r="59" spans="1:20" s="20" customFormat="1" ht="19.5" customHeight="1" x14ac:dyDescent="0.25">
      <c r="A59" s="209"/>
      <c r="C59" s="21"/>
      <c r="D59" s="131"/>
      <c r="E59" s="132"/>
      <c r="F59" s="21"/>
      <c r="G59" s="152"/>
      <c r="H59" s="23"/>
      <c r="I59" s="23"/>
      <c r="J59" s="23"/>
      <c r="O59" s="152"/>
      <c r="T59" s="23"/>
    </row>
    <row r="60" spans="1:20" s="20" customFormat="1" ht="19.5" customHeight="1" x14ac:dyDescent="0.25">
      <c r="A60" s="209"/>
      <c r="C60" s="21"/>
      <c r="D60" s="131"/>
      <c r="E60" s="132"/>
      <c r="F60" s="21"/>
      <c r="G60" s="152"/>
      <c r="H60" s="23"/>
      <c r="I60" s="23"/>
      <c r="J60" s="23"/>
      <c r="O60" s="152"/>
      <c r="T60" s="23"/>
    </row>
    <row r="61" spans="1:20" s="20" customFormat="1" ht="19.5" customHeight="1" x14ac:dyDescent="0.25">
      <c r="A61" s="209"/>
      <c r="C61" s="21"/>
      <c r="D61" s="131"/>
      <c r="E61" s="132"/>
      <c r="F61" s="21"/>
      <c r="G61" s="152"/>
      <c r="H61" s="23"/>
      <c r="I61" s="23"/>
      <c r="J61" s="23"/>
      <c r="O61" s="152"/>
      <c r="T61" s="23"/>
    </row>
    <row r="62" spans="1:20" s="20" customFormat="1" ht="19.5" customHeight="1" x14ac:dyDescent="0.25">
      <c r="A62" s="209"/>
      <c r="C62" s="21"/>
      <c r="D62" s="131"/>
      <c r="E62" s="132"/>
      <c r="F62" s="21"/>
      <c r="G62" s="152"/>
      <c r="H62" s="23"/>
      <c r="I62" s="23"/>
      <c r="J62" s="23"/>
      <c r="O62" s="152"/>
      <c r="T62" s="23"/>
    </row>
    <row r="63" spans="1:20" s="20" customFormat="1" ht="19.5" customHeight="1" x14ac:dyDescent="0.25">
      <c r="A63" s="209"/>
      <c r="C63" s="21"/>
      <c r="D63" s="131"/>
      <c r="E63" s="132"/>
      <c r="F63" s="21"/>
      <c r="G63" s="152"/>
      <c r="H63" s="23"/>
      <c r="I63" s="23"/>
      <c r="J63" s="23"/>
      <c r="O63" s="152"/>
      <c r="T63" s="23"/>
    </row>
    <row r="64" spans="1:20" s="20" customFormat="1" ht="19.5" customHeight="1" x14ac:dyDescent="0.25">
      <c r="A64" s="209"/>
      <c r="C64" s="21"/>
      <c r="D64" s="131"/>
      <c r="E64" s="132"/>
      <c r="F64" s="21"/>
      <c r="G64" s="152"/>
      <c r="H64" s="23"/>
      <c r="I64" s="23"/>
      <c r="J64" s="23"/>
      <c r="O64" s="152"/>
      <c r="T64" s="23"/>
    </row>
    <row r="65" spans="1:20" s="20" customFormat="1" ht="19.5" customHeight="1" x14ac:dyDescent="0.25">
      <c r="A65" s="209"/>
      <c r="C65" s="21"/>
      <c r="D65" s="131"/>
      <c r="E65" s="132"/>
      <c r="F65" s="21"/>
      <c r="G65" s="152"/>
      <c r="H65" s="23"/>
      <c r="I65" s="23"/>
      <c r="J65" s="23"/>
      <c r="O65" s="152"/>
      <c r="T65" s="23"/>
    </row>
    <row r="66" spans="1:20" s="20" customFormat="1" ht="19.5" customHeight="1" x14ac:dyDescent="0.25">
      <c r="A66" s="209"/>
      <c r="C66" s="21"/>
      <c r="D66" s="131"/>
      <c r="E66" s="132"/>
      <c r="F66" s="21"/>
      <c r="G66" s="152"/>
      <c r="H66" s="23"/>
      <c r="I66" s="23"/>
      <c r="J66" s="23"/>
      <c r="O66" s="152"/>
      <c r="T66" s="23"/>
    </row>
    <row r="67" spans="1:20" s="20" customFormat="1" ht="19.5" customHeight="1" x14ac:dyDescent="0.25">
      <c r="A67" s="209"/>
      <c r="C67" s="21"/>
      <c r="D67" s="131"/>
      <c r="E67" s="132"/>
      <c r="F67" s="21"/>
      <c r="G67" s="152"/>
      <c r="H67" s="23"/>
      <c r="I67" s="23"/>
      <c r="J67" s="23"/>
      <c r="O67" s="152"/>
      <c r="T67" s="23"/>
    </row>
    <row r="68" spans="1:20" s="20" customFormat="1" ht="19.5" customHeight="1" x14ac:dyDescent="0.25">
      <c r="A68" s="209"/>
      <c r="C68" s="21"/>
      <c r="D68" s="131"/>
      <c r="E68" s="132"/>
      <c r="F68" s="21"/>
      <c r="G68" s="152"/>
      <c r="H68" s="23"/>
      <c r="I68" s="23"/>
      <c r="J68" s="23"/>
      <c r="O68" s="152"/>
      <c r="T68" s="23"/>
    </row>
    <row r="69" spans="1:20" s="20" customFormat="1" ht="19.5" customHeight="1" x14ac:dyDescent="0.25">
      <c r="A69" s="209"/>
      <c r="C69" s="21"/>
      <c r="D69" s="131"/>
      <c r="E69" s="132"/>
      <c r="F69" s="21"/>
      <c r="G69" s="152"/>
      <c r="H69" s="23"/>
      <c r="I69" s="23"/>
      <c r="J69" s="23"/>
      <c r="O69" s="152"/>
      <c r="T69" s="23"/>
    </row>
    <row r="70" spans="1:20" s="20" customFormat="1" ht="19.5" customHeight="1" x14ac:dyDescent="0.25">
      <c r="A70" s="209"/>
      <c r="C70" s="21"/>
      <c r="D70" s="131"/>
      <c r="E70" s="132"/>
      <c r="F70" s="21"/>
      <c r="G70" s="152"/>
      <c r="H70" s="23"/>
      <c r="I70" s="23"/>
      <c r="J70" s="23"/>
      <c r="O70" s="152"/>
      <c r="T70" s="23"/>
    </row>
    <row r="71" spans="1:20" s="20" customFormat="1" ht="19.5" customHeight="1" x14ac:dyDescent="0.25">
      <c r="A71" s="209"/>
      <c r="C71" s="21"/>
      <c r="D71" s="131"/>
      <c r="E71" s="132"/>
      <c r="F71" s="21"/>
      <c r="G71" s="152"/>
      <c r="H71" s="23"/>
      <c r="I71" s="23"/>
      <c r="J71" s="23"/>
      <c r="O71" s="152"/>
      <c r="T71" s="23"/>
    </row>
    <row r="72" spans="1:20" s="20" customFormat="1" ht="19.5" customHeight="1" x14ac:dyDescent="0.25">
      <c r="A72" s="209"/>
      <c r="C72" s="21"/>
      <c r="D72" s="131"/>
      <c r="E72" s="132"/>
      <c r="F72" s="21"/>
      <c r="G72" s="152"/>
      <c r="H72" s="23"/>
      <c r="I72" s="23"/>
      <c r="J72" s="23"/>
      <c r="O72" s="152"/>
      <c r="T72" s="23"/>
    </row>
    <row r="73" spans="1:20" s="20" customFormat="1" ht="19.5" customHeight="1" x14ac:dyDescent="0.25">
      <c r="A73" s="209"/>
      <c r="C73" s="21"/>
      <c r="D73" s="131"/>
      <c r="E73" s="132"/>
      <c r="F73" s="21"/>
      <c r="G73" s="152"/>
      <c r="H73" s="23"/>
      <c r="I73" s="23"/>
      <c r="J73" s="23"/>
      <c r="O73" s="152"/>
      <c r="T73" s="23"/>
    </row>
    <row r="74" spans="1:20" s="20" customFormat="1" ht="19.5" customHeight="1" x14ac:dyDescent="0.25">
      <c r="A74" s="209"/>
      <c r="C74" s="21"/>
      <c r="D74" s="131"/>
      <c r="E74" s="132"/>
      <c r="F74" s="21"/>
      <c r="G74" s="152"/>
      <c r="H74" s="23"/>
      <c r="I74" s="23"/>
      <c r="J74" s="23"/>
      <c r="O74" s="152"/>
      <c r="T74" s="23"/>
    </row>
    <row r="75" spans="1:20" s="20" customFormat="1" ht="19.5" customHeight="1" x14ac:dyDescent="0.25">
      <c r="A75" s="209"/>
      <c r="C75" s="21"/>
      <c r="D75" s="131"/>
      <c r="E75" s="132"/>
      <c r="F75" s="21"/>
      <c r="G75" s="152"/>
      <c r="H75" s="23"/>
      <c r="I75" s="23"/>
      <c r="J75" s="23"/>
      <c r="O75" s="152"/>
      <c r="T75" s="23"/>
    </row>
    <row r="76" spans="1:20" s="20" customFormat="1" ht="19.5" customHeight="1" x14ac:dyDescent="0.25">
      <c r="A76" s="209"/>
      <c r="C76" s="21"/>
      <c r="D76" s="131"/>
      <c r="E76" s="132"/>
      <c r="F76" s="21"/>
      <c r="G76" s="152"/>
      <c r="H76" s="23"/>
      <c r="I76" s="23"/>
      <c r="J76" s="23"/>
      <c r="O76" s="152"/>
      <c r="T76" s="23"/>
    </row>
    <row r="77" spans="1:20" s="20" customFormat="1" ht="19.5" customHeight="1" x14ac:dyDescent="0.25">
      <c r="A77" s="209"/>
      <c r="C77" s="21"/>
      <c r="D77" s="131"/>
      <c r="E77" s="132"/>
      <c r="F77" s="21"/>
      <c r="G77" s="152"/>
      <c r="H77" s="23"/>
      <c r="I77" s="23"/>
      <c r="J77" s="23"/>
      <c r="O77" s="152"/>
      <c r="T77" s="23"/>
    </row>
    <row r="78" spans="1:20" s="20" customFormat="1" ht="19.5" customHeight="1" x14ac:dyDescent="0.25">
      <c r="A78" s="209"/>
      <c r="C78" s="21"/>
      <c r="D78" s="131"/>
      <c r="E78" s="132"/>
      <c r="F78" s="21"/>
      <c r="G78" s="152"/>
      <c r="H78" s="23"/>
      <c r="I78" s="23"/>
      <c r="J78" s="23"/>
      <c r="O78" s="152"/>
      <c r="T78" s="23"/>
    </row>
    <row r="79" spans="1:20" s="20" customFormat="1" ht="19.5" customHeight="1" x14ac:dyDescent="0.25">
      <c r="A79" s="209"/>
      <c r="C79" s="21"/>
      <c r="D79" s="131"/>
      <c r="E79" s="132"/>
      <c r="F79" s="21"/>
      <c r="G79" s="152"/>
      <c r="H79" s="23"/>
      <c r="I79" s="23"/>
      <c r="J79" s="23"/>
      <c r="O79" s="152"/>
      <c r="T79" s="23"/>
    </row>
    <row r="80" spans="1:20" s="20" customFormat="1" ht="19.5" customHeight="1" x14ac:dyDescent="0.25">
      <c r="A80" s="209"/>
      <c r="C80" s="21"/>
      <c r="D80" s="131"/>
      <c r="E80" s="132"/>
      <c r="F80" s="21"/>
      <c r="G80" s="152"/>
      <c r="H80" s="23"/>
      <c r="I80" s="23"/>
      <c r="J80" s="23"/>
      <c r="O80" s="152"/>
      <c r="T80" s="23"/>
    </row>
    <row r="81" spans="1:20" s="20" customFormat="1" ht="19.5" customHeight="1" x14ac:dyDescent="0.25">
      <c r="A81" s="209"/>
      <c r="C81" s="21"/>
      <c r="D81" s="131"/>
      <c r="E81" s="132"/>
      <c r="F81" s="21"/>
      <c r="G81" s="152"/>
      <c r="H81" s="23"/>
      <c r="I81" s="23"/>
      <c r="J81" s="23"/>
      <c r="O81" s="152"/>
      <c r="T81" s="23"/>
    </row>
    <row r="82" spans="1:20" s="20" customFormat="1" ht="19.5" customHeight="1" x14ac:dyDescent="0.25">
      <c r="A82" s="209"/>
      <c r="C82" s="21"/>
      <c r="D82" s="131"/>
      <c r="E82" s="132"/>
      <c r="F82" s="21"/>
      <c r="G82" s="152"/>
      <c r="H82" s="23"/>
      <c r="I82" s="23"/>
      <c r="J82" s="23"/>
      <c r="O82" s="152"/>
      <c r="T82" s="23"/>
    </row>
    <row r="83" spans="1:20" s="20" customFormat="1" ht="19.5" customHeight="1" x14ac:dyDescent="0.25">
      <c r="A83" s="209"/>
      <c r="C83" s="21"/>
      <c r="D83" s="131"/>
      <c r="E83" s="132"/>
      <c r="F83" s="21"/>
      <c r="G83" s="152"/>
      <c r="H83" s="23"/>
      <c r="I83" s="23"/>
      <c r="J83" s="23"/>
      <c r="O83" s="152"/>
      <c r="T83" s="23"/>
    </row>
    <row r="84" spans="1:20" s="20" customFormat="1" ht="19.5" customHeight="1" x14ac:dyDescent="0.25">
      <c r="A84" s="209"/>
      <c r="C84" s="21"/>
      <c r="D84" s="131"/>
      <c r="E84" s="132"/>
      <c r="F84" s="21"/>
      <c r="G84" s="152"/>
      <c r="H84" s="23"/>
      <c r="I84" s="23"/>
      <c r="J84" s="23"/>
      <c r="O84" s="152"/>
      <c r="T84" s="23"/>
    </row>
    <row r="85" spans="1:20" s="20" customFormat="1" ht="19.5" customHeight="1" x14ac:dyDescent="0.25">
      <c r="A85" s="209"/>
      <c r="C85" s="21"/>
      <c r="D85" s="131"/>
      <c r="E85" s="132"/>
      <c r="F85" s="21"/>
      <c r="G85" s="152"/>
      <c r="H85" s="23"/>
      <c r="I85" s="23"/>
      <c r="J85" s="23"/>
      <c r="O85" s="152"/>
      <c r="T85" s="23"/>
    </row>
    <row r="86" spans="1:20" s="20" customFormat="1" ht="19.5" customHeight="1" x14ac:dyDescent="0.25">
      <c r="A86" s="209"/>
      <c r="C86" s="21"/>
      <c r="D86" s="131"/>
      <c r="E86" s="132"/>
      <c r="F86" s="21"/>
      <c r="G86" s="152"/>
      <c r="H86" s="23"/>
      <c r="I86" s="23"/>
      <c r="J86" s="23"/>
      <c r="O86" s="152"/>
      <c r="T86" s="23"/>
    </row>
    <row r="87" spans="1:20" s="20" customFormat="1" ht="19.5" customHeight="1" x14ac:dyDescent="0.25">
      <c r="A87" s="209"/>
      <c r="C87" s="21"/>
      <c r="D87" s="131"/>
      <c r="E87" s="132"/>
      <c r="F87" s="21"/>
      <c r="G87" s="152"/>
      <c r="H87" s="23"/>
      <c r="I87" s="23"/>
      <c r="J87" s="23"/>
      <c r="O87" s="152"/>
      <c r="T87" s="23"/>
    </row>
    <row r="88" spans="1:20" s="20" customFormat="1" ht="19.5" customHeight="1" x14ac:dyDescent="0.25">
      <c r="A88" s="209"/>
      <c r="C88" s="21"/>
      <c r="D88" s="131"/>
      <c r="E88" s="132"/>
      <c r="F88" s="21"/>
      <c r="G88" s="152"/>
      <c r="H88" s="23"/>
      <c r="I88" s="23"/>
      <c r="J88" s="23"/>
      <c r="O88" s="152"/>
      <c r="T88" s="23"/>
    </row>
    <row r="89" spans="1:20" s="20" customFormat="1" ht="19.5" customHeight="1" x14ac:dyDescent="0.25">
      <c r="A89" s="209"/>
      <c r="C89" s="21"/>
      <c r="D89" s="131"/>
      <c r="E89" s="132"/>
      <c r="F89" s="21"/>
      <c r="G89" s="152"/>
      <c r="H89" s="23"/>
      <c r="I89" s="23"/>
      <c r="J89" s="23"/>
      <c r="O89" s="152"/>
      <c r="T89" s="23"/>
    </row>
    <row r="90" spans="1:20" s="20" customFormat="1" ht="19.5" customHeight="1" x14ac:dyDescent="0.25">
      <c r="A90" s="209"/>
      <c r="C90" s="21"/>
      <c r="D90" s="131"/>
      <c r="E90" s="132"/>
      <c r="F90" s="21"/>
      <c r="G90" s="152"/>
      <c r="H90" s="23"/>
      <c r="I90" s="23"/>
      <c r="J90" s="23"/>
      <c r="O90" s="152"/>
      <c r="T90" s="23"/>
    </row>
    <row r="91" spans="1:20" s="20" customFormat="1" ht="19.5" customHeight="1" x14ac:dyDescent="0.25">
      <c r="A91" s="209"/>
      <c r="C91" s="21"/>
      <c r="D91" s="131"/>
      <c r="E91" s="132"/>
      <c r="F91" s="21"/>
      <c r="G91" s="152"/>
      <c r="H91" s="23"/>
      <c r="I91" s="23"/>
      <c r="J91" s="23"/>
      <c r="O91" s="152"/>
      <c r="T91" s="23"/>
    </row>
    <row r="92" spans="1:20" s="20" customFormat="1" ht="19.5" customHeight="1" x14ac:dyDescent="0.25">
      <c r="A92" s="209"/>
      <c r="C92" s="21"/>
      <c r="D92" s="131"/>
      <c r="E92" s="132"/>
      <c r="F92" s="21"/>
      <c r="G92" s="152"/>
      <c r="H92" s="23"/>
      <c r="I92" s="23"/>
      <c r="J92" s="23"/>
      <c r="O92" s="152"/>
      <c r="T92" s="23"/>
    </row>
    <row r="93" spans="1:20" s="20" customFormat="1" ht="19.5" customHeight="1" x14ac:dyDescent="0.25">
      <c r="A93" s="209"/>
      <c r="C93" s="21"/>
      <c r="D93" s="131"/>
      <c r="E93" s="132"/>
      <c r="F93" s="21"/>
      <c r="G93" s="152"/>
      <c r="H93" s="23"/>
      <c r="I93" s="23"/>
      <c r="J93" s="23"/>
      <c r="O93" s="152"/>
      <c r="T93" s="23"/>
    </row>
    <row r="94" spans="1:20" s="20" customFormat="1" ht="19.5" customHeight="1" x14ac:dyDescent="0.25">
      <c r="A94" s="209"/>
      <c r="C94" s="21"/>
      <c r="D94" s="131"/>
      <c r="E94" s="132"/>
      <c r="F94" s="21"/>
      <c r="G94" s="152"/>
      <c r="H94" s="23"/>
      <c r="I94" s="23"/>
      <c r="J94" s="23"/>
      <c r="O94" s="152"/>
      <c r="T94" s="23"/>
    </row>
    <row r="95" spans="1:20" s="20" customFormat="1" ht="19.5" customHeight="1" x14ac:dyDescent="0.25">
      <c r="A95" s="209"/>
      <c r="C95" s="21"/>
      <c r="D95" s="131"/>
      <c r="E95" s="132"/>
      <c r="F95" s="21"/>
      <c r="G95" s="152"/>
      <c r="H95" s="23"/>
      <c r="I95" s="23"/>
      <c r="J95" s="23"/>
      <c r="O95" s="152"/>
      <c r="T95" s="23"/>
    </row>
    <row r="96" spans="1:20" s="20" customFormat="1" ht="19.5" customHeight="1" x14ac:dyDescent="0.25">
      <c r="A96" s="209"/>
      <c r="C96" s="21"/>
      <c r="D96" s="131"/>
      <c r="E96" s="132"/>
      <c r="F96" s="21"/>
      <c r="G96" s="152"/>
      <c r="H96" s="23"/>
      <c r="I96" s="23"/>
      <c r="J96" s="23"/>
      <c r="O96" s="152"/>
      <c r="T96" s="23"/>
    </row>
    <row r="97" spans="1:20" s="20" customFormat="1" ht="19.5" customHeight="1" x14ac:dyDescent="0.25">
      <c r="A97" s="209"/>
      <c r="C97" s="21"/>
      <c r="D97" s="131"/>
      <c r="E97" s="132"/>
      <c r="F97" s="21"/>
      <c r="G97" s="152"/>
      <c r="H97" s="23"/>
      <c r="I97" s="23"/>
      <c r="J97" s="23"/>
      <c r="O97" s="152"/>
      <c r="T97" s="23"/>
    </row>
    <row r="98" spans="1:20" s="20" customFormat="1" ht="19.5" customHeight="1" x14ac:dyDescent="0.25">
      <c r="A98" s="209"/>
      <c r="C98" s="21"/>
      <c r="D98" s="131"/>
      <c r="E98" s="132"/>
      <c r="F98" s="21"/>
      <c r="G98" s="152"/>
      <c r="H98" s="23"/>
      <c r="I98" s="23"/>
      <c r="J98" s="23"/>
      <c r="O98" s="152"/>
      <c r="T98" s="23"/>
    </row>
    <row r="99" spans="1:20" s="20" customFormat="1" ht="19.5" customHeight="1" x14ac:dyDescent="0.25">
      <c r="A99" s="209"/>
      <c r="C99" s="21"/>
      <c r="D99" s="131"/>
      <c r="E99" s="132"/>
      <c r="F99" s="21"/>
      <c r="G99" s="152"/>
      <c r="H99" s="23"/>
      <c r="I99" s="23"/>
      <c r="J99" s="23"/>
      <c r="O99" s="152"/>
      <c r="T99" s="23"/>
    </row>
    <row r="100" spans="1:20" s="20" customFormat="1" ht="19.5" customHeight="1" x14ac:dyDescent="0.25">
      <c r="A100" s="209"/>
      <c r="C100" s="21"/>
      <c r="D100" s="131"/>
      <c r="E100" s="132"/>
      <c r="F100" s="21"/>
      <c r="G100" s="152"/>
      <c r="H100" s="23"/>
      <c r="I100" s="23"/>
      <c r="J100" s="23"/>
      <c r="O100" s="152"/>
      <c r="T100" s="23"/>
    </row>
    <row r="101" spans="1:20" s="20" customFormat="1" ht="19.5" customHeight="1" x14ac:dyDescent="0.25">
      <c r="A101" s="209"/>
      <c r="C101" s="21"/>
      <c r="D101" s="131"/>
      <c r="E101" s="132"/>
      <c r="F101" s="21"/>
      <c r="G101" s="152"/>
      <c r="H101" s="23"/>
      <c r="I101" s="23"/>
      <c r="J101" s="23"/>
      <c r="O101" s="152"/>
      <c r="T101" s="23"/>
    </row>
    <row r="102" spans="1:20" s="20" customFormat="1" ht="19.5" customHeight="1" x14ac:dyDescent="0.25">
      <c r="A102" s="209"/>
      <c r="C102" s="21"/>
      <c r="D102" s="131"/>
      <c r="E102" s="132"/>
      <c r="F102" s="21"/>
      <c r="G102" s="152"/>
      <c r="H102" s="23"/>
      <c r="I102" s="23"/>
      <c r="J102" s="23"/>
      <c r="O102" s="152"/>
      <c r="T102" s="23"/>
    </row>
    <row r="103" spans="1:20" s="20" customFormat="1" ht="19.5" customHeight="1" x14ac:dyDescent="0.25">
      <c r="A103" s="209"/>
      <c r="C103" s="21"/>
      <c r="D103" s="131"/>
      <c r="E103" s="132"/>
      <c r="F103" s="21"/>
      <c r="G103" s="152"/>
      <c r="H103" s="23"/>
      <c r="I103" s="23"/>
      <c r="J103" s="23"/>
      <c r="O103" s="152"/>
      <c r="T103" s="23"/>
    </row>
    <row r="104" spans="1:20" s="20" customFormat="1" ht="12" customHeight="1" x14ac:dyDescent="0.25">
      <c r="A104" s="209"/>
      <c r="D104" s="133"/>
      <c r="E104" s="133"/>
      <c r="G104" s="152"/>
      <c r="H104" s="23"/>
      <c r="I104" s="23"/>
      <c r="J104" s="23"/>
      <c r="O104" s="152"/>
      <c r="T104" s="23"/>
    </row>
    <row r="105" spans="1:20" s="20" customFormat="1" ht="24.75" customHeight="1" x14ac:dyDescent="0.25">
      <c r="A105" s="209"/>
      <c r="D105" s="133"/>
      <c r="E105" s="133"/>
      <c r="G105" s="152"/>
      <c r="H105" s="23"/>
      <c r="I105" s="23"/>
      <c r="J105" s="23"/>
      <c r="O105" s="152"/>
      <c r="T105" s="23"/>
    </row>
    <row r="106" spans="1:20" s="20" customFormat="1" ht="19.5" customHeight="1" x14ac:dyDescent="0.25">
      <c r="A106" s="209"/>
      <c r="D106" s="133"/>
      <c r="E106" s="133"/>
      <c r="G106" s="152"/>
      <c r="H106" s="23"/>
      <c r="I106" s="23"/>
      <c r="J106" s="23"/>
      <c r="O106" s="152"/>
      <c r="T106" s="23"/>
    </row>
    <row r="107" spans="1:20" s="20" customFormat="1" ht="19.5" customHeight="1" x14ac:dyDescent="0.25">
      <c r="A107" s="209"/>
      <c r="D107" s="133"/>
      <c r="E107" s="133"/>
      <c r="G107" s="152"/>
      <c r="H107" s="23"/>
      <c r="I107" s="23"/>
      <c r="J107" s="23"/>
      <c r="O107" s="152"/>
      <c r="T107" s="23"/>
    </row>
    <row r="108" spans="1:20" s="20" customFormat="1" ht="19.5" customHeight="1" x14ac:dyDescent="0.25">
      <c r="A108" s="209"/>
      <c r="D108" s="133"/>
      <c r="E108" s="133"/>
      <c r="G108" s="152"/>
      <c r="H108" s="23"/>
      <c r="I108" s="23"/>
      <c r="J108" s="23"/>
      <c r="O108" s="152"/>
      <c r="T108" s="23"/>
    </row>
    <row r="109" spans="1:20" s="20" customFormat="1" ht="19.5" customHeight="1" x14ac:dyDescent="0.25">
      <c r="A109" s="209"/>
      <c r="D109" s="133"/>
      <c r="E109" s="133"/>
      <c r="G109" s="152"/>
      <c r="H109" s="23"/>
      <c r="I109" s="23"/>
      <c r="J109" s="23"/>
      <c r="O109" s="152"/>
      <c r="T109" s="23"/>
    </row>
    <row r="110" spans="1:20" s="20" customFormat="1" ht="19.5" customHeight="1" x14ac:dyDescent="0.25">
      <c r="A110" s="209"/>
      <c r="D110" s="133"/>
      <c r="E110" s="133"/>
      <c r="G110" s="152"/>
      <c r="H110" s="23"/>
      <c r="I110" s="23"/>
      <c r="J110" s="23"/>
      <c r="O110" s="152"/>
      <c r="T110" s="23"/>
    </row>
    <row r="111" spans="1:20" s="20" customFormat="1" ht="19.5" customHeight="1" x14ac:dyDescent="0.25">
      <c r="A111" s="209"/>
      <c r="D111" s="133"/>
      <c r="E111" s="133"/>
      <c r="G111" s="152"/>
      <c r="H111" s="23"/>
      <c r="I111" s="23"/>
      <c r="J111" s="23"/>
      <c r="O111" s="152"/>
      <c r="T111" s="23"/>
    </row>
    <row r="112" spans="1:20" s="20" customFormat="1" ht="19.5" customHeight="1" x14ac:dyDescent="0.25">
      <c r="A112" s="209"/>
      <c r="D112" s="133"/>
      <c r="E112" s="133"/>
      <c r="G112" s="152"/>
      <c r="H112" s="23"/>
      <c r="I112" s="23"/>
      <c r="J112" s="23"/>
      <c r="O112" s="152"/>
      <c r="T112" s="23"/>
    </row>
    <row r="113" spans="1:20" s="20" customFormat="1" ht="19.5" customHeight="1" x14ac:dyDescent="0.25">
      <c r="A113" s="209"/>
      <c r="D113" s="133"/>
      <c r="E113" s="133"/>
      <c r="G113" s="152"/>
      <c r="H113" s="23"/>
      <c r="I113" s="23"/>
      <c r="J113" s="23"/>
      <c r="O113" s="152"/>
      <c r="T113" s="23"/>
    </row>
    <row r="114" spans="1:20" s="20" customFormat="1" ht="19.5" customHeight="1" x14ac:dyDescent="0.25">
      <c r="A114" s="209"/>
      <c r="D114" s="133"/>
      <c r="E114" s="133"/>
      <c r="G114" s="152"/>
      <c r="H114" s="23"/>
      <c r="I114" s="23"/>
      <c r="J114" s="23"/>
      <c r="O114" s="152"/>
      <c r="T114" s="23"/>
    </row>
    <row r="115" spans="1:20" s="20" customFormat="1" ht="19.5" customHeight="1" x14ac:dyDescent="0.25">
      <c r="A115" s="209"/>
      <c r="D115" s="133"/>
      <c r="E115" s="133"/>
      <c r="G115" s="152"/>
      <c r="H115" s="23"/>
      <c r="I115" s="23"/>
      <c r="J115" s="23"/>
      <c r="O115" s="152"/>
      <c r="T115" s="23"/>
    </row>
    <row r="116" spans="1:20" s="20" customFormat="1" ht="19.5" customHeight="1" x14ac:dyDescent="0.25">
      <c r="A116" s="209"/>
      <c r="D116" s="133"/>
      <c r="E116" s="133"/>
      <c r="G116" s="152"/>
      <c r="H116" s="23"/>
      <c r="I116" s="23"/>
      <c r="J116" s="23"/>
      <c r="O116" s="152"/>
      <c r="T116" s="23"/>
    </row>
    <row r="117" spans="1:20" s="20" customFormat="1" ht="19.5" customHeight="1" x14ac:dyDescent="0.25">
      <c r="A117" s="209"/>
      <c r="D117" s="133"/>
      <c r="E117" s="133"/>
      <c r="G117" s="152"/>
      <c r="H117" s="23"/>
      <c r="I117" s="23"/>
      <c r="J117" s="23"/>
      <c r="O117" s="152"/>
      <c r="T117" s="23"/>
    </row>
    <row r="118" spans="1:20" s="20" customFormat="1" ht="19.5" customHeight="1" x14ac:dyDescent="0.25">
      <c r="A118" s="209"/>
      <c r="D118" s="133"/>
      <c r="E118" s="133"/>
      <c r="G118" s="152"/>
      <c r="H118" s="23"/>
      <c r="I118" s="23"/>
      <c r="J118" s="23"/>
      <c r="O118" s="152"/>
      <c r="T118" s="23"/>
    </row>
    <row r="119" spans="1:20" s="20" customFormat="1" ht="19.5" customHeight="1" x14ac:dyDescent="0.25">
      <c r="A119" s="209"/>
      <c r="D119" s="133"/>
      <c r="E119" s="133"/>
      <c r="G119" s="152"/>
      <c r="H119" s="23"/>
      <c r="I119" s="23"/>
      <c r="J119" s="23"/>
      <c r="O119" s="152"/>
      <c r="T119" s="23"/>
    </row>
    <row r="120" spans="1:20" s="20" customFormat="1" ht="24.75" customHeight="1" x14ac:dyDescent="0.25">
      <c r="A120" s="209"/>
      <c r="D120" s="133"/>
      <c r="E120" s="133"/>
      <c r="G120" s="152"/>
      <c r="H120" s="23"/>
      <c r="I120" s="23"/>
      <c r="J120" s="23"/>
      <c r="O120" s="152"/>
      <c r="T120" s="23"/>
    </row>
    <row r="121" spans="1:20" s="20" customFormat="1" ht="12" customHeight="1" x14ac:dyDescent="0.25">
      <c r="A121" s="209"/>
      <c r="D121" s="133"/>
      <c r="E121" s="133"/>
      <c r="G121" s="216"/>
      <c r="H121" s="23"/>
      <c r="I121" s="23"/>
      <c r="J121" s="23"/>
      <c r="O121" s="152"/>
      <c r="T121" s="23"/>
    </row>
    <row r="122" spans="1:20" s="20" customFormat="1" ht="25.5" customHeight="1" x14ac:dyDescent="0.25">
      <c r="A122" s="209"/>
      <c r="D122" s="133"/>
      <c r="E122" s="133"/>
      <c r="G122" s="216"/>
      <c r="H122" s="23"/>
      <c r="I122" s="23"/>
      <c r="J122" s="23"/>
      <c r="O122" s="152"/>
      <c r="T122" s="23"/>
    </row>
    <row r="123" spans="1:20" s="20" customFormat="1" ht="19.5" customHeight="1" x14ac:dyDescent="0.25">
      <c r="A123" s="209"/>
      <c r="D123" s="133"/>
      <c r="E123" s="133"/>
      <c r="G123" s="152"/>
      <c r="H123" s="23"/>
      <c r="I123" s="23"/>
      <c r="J123" s="23"/>
      <c r="O123" s="152"/>
      <c r="T123" s="23"/>
    </row>
    <row r="124" spans="1:20" s="20" customFormat="1" ht="19.5" customHeight="1" x14ac:dyDescent="0.25">
      <c r="A124" s="209"/>
      <c r="D124" s="133"/>
      <c r="E124" s="133"/>
      <c r="G124" s="152"/>
      <c r="H124" s="23"/>
      <c r="I124" s="23"/>
      <c r="J124" s="23"/>
      <c r="O124" s="152"/>
      <c r="T124" s="23"/>
    </row>
    <row r="125" spans="1:20" s="20" customFormat="1" ht="19.5" customHeight="1" x14ac:dyDescent="0.25">
      <c r="A125" s="209"/>
      <c r="D125" s="133"/>
      <c r="E125" s="133"/>
      <c r="G125" s="152"/>
      <c r="H125" s="23"/>
      <c r="I125" s="23"/>
      <c r="J125" s="23"/>
      <c r="O125" s="152"/>
      <c r="T125" s="23"/>
    </row>
    <row r="126" spans="1:20" s="20" customFormat="1" ht="19.5" customHeight="1" x14ac:dyDescent="0.25">
      <c r="A126" s="209"/>
      <c r="D126" s="133"/>
      <c r="E126" s="133"/>
      <c r="G126" s="152"/>
      <c r="H126" s="23"/>
      <c r="I126" s="23"/>
      <c r="J126" s="23"/>
      <c r="O126" s="152"/>
      <c r="T126" s="23"/>
    </row>
    <row r="127" spans="1:20" s="20" customFormat="1" ht="19.5" customHeight="1" x14ac:dyDescent="0.25">
      <c r="A127" s="209"/>
      <c r="D127" s="133"/>
      <c r="E127" s="133"/>
      <c r="G127" s="152"/>
      <c r="H127" s="23"/>
      <c r="I127" s="23"/>
      <c r="J127" s="23"/>
      <c r="O127" s="152"/>
      <c r="T127" s="23"/>
    </row>
    <row r="128" spans="1:20" s="20" customFormat="1" ht="19.5" customHeight="1" x14ac:dyDescent="0.25">
      <c r="A128" s="209"/>
      <c r="D128" s="133"/>
      <c r="E128" s="133"/>
      <c r="G128" s="152"/>
      <c r="H128" s="23"/>
      <c r="I128" s="23"/>
      <c r="J128" s="23"/>
      <c r="O128" s="152"/>
      <c r="T128" s="23"/>
    </row>
    <row r="129" spans="1:20" s="20" customFormat="1" ht="19.5" customHeight="1" x14ac:dyDescent="0.25">
      <c r="A129" s="209"/>
      <c r="D129" s="133"/>
      <c r="E129" s="133"/>
      <c r="G129" s="216"/>
      <c r="H129" s="23"/>
      <c r="I129" s="23"/>
      <c r="J129" s="23"/>
      <c r="O129" s="152"/>
      <c r="T129" s="23"/>
    </row>
    <row r="130" spans="1:20" s="20" customFormat="1" ht="19.5" customHeight="1" x14ac:dyDescent="0.25">
      <c r="A130" s="209"/>
      <c r="D130" s="133"/>
      <c r="E130" s="133"/>
      <c r="G130" s="152"/>
      <c r="H130" s="23"/>
      <c r="I130" s="23"/>
      <c r="J130" s="23"/>
      <c r="O130" s="152"/>
      <c r="T130" s="23"/>
    </row>
    <row r="131" spans="1:20" s="20" customFormat="1" ht="19.5" customHeight="1" x14ac:dyDescent="0.25">
      <c r="A131" s="209"/>
      <c r="D131" s="133"/>
      <c r="E131" s="133"/>
      <c r="G131" s="216"/>
      <c r="H131" s="23"/>
      <c r="I131" s="23"/>
      <c r="J131" s="23"/>
      <c r="O131" s="152"/>
      <c r="T131" s="23"/>
    </row>
    <row r="132" spans="1:20" s="20" customFormat="1" ht="19.5" customHeight="1" x14ac:dyDescent="0.25">
      <c r="A132" s="209"/>
      <c r="D132" s="133"/>
      <c r="E132" s="133"/>
      <c r="G132" s="152"/>
      <c r="H132" s="23"/>
      <c r="I132" s="23"/>
      <c r="J132" s="23"/>
      <c r="O132" s="152"/>
      <c r="T132" s="23"/>
    </row>
    <row r="133" spans="1:20" s="20" customFormat="1" ht="19.5" customHeight="1" x14ac:dyDescent="0.25">
      <c r="A133" s="209"/>
      <c r="D133" s="133"/>
      <c r="E133" s="133"/>
      <c r="G133" s="216"/>
      <c r="H133" s="23"/>
      <c r="I133" s="23"/>
      <c r="J133" s="23"/>
      <c r="O133" s="152"/>
      <c r="T133" s="23"/>
    </row>
    <row r="134" spans="1:20" s="20" customFormat="1" ht="19.5" customHeight="1" x14ac:dyDescent="0.25">
      <c r="A134" s="209"/>
      <c r="D134" s="133"/>
      <c r="E134" s="133"/>
      <c r="G134" s="216"/>
      <c r="H134" s="23"/>
      <c r="I134" s="23"/>
      <c r="J134" s="23"/>
      <c r="O134" s="152"/>
      <c r="T134" s="23"/>
    </row>
    <row r="135" spans="1:20" s="20" customFormat="1" ht="19.5" customHeight="1" x14ac:dyDescent="0.25">
      <c r="A135" s="209"/>
      <c r="D135" s="133"/>
      <c r="E135" s="133"/>
      <c r="G135" s="216"/>
      <c r="H135" s="23"/>
      <c r="I135" s="23"/>
      <c r="J135" s="23"/>
      <c r="O135" s="152"/>
      <c r="T135" s="23"/>
    </row>
    <row r="136" spans="1:20" s="20" customFormat="1" x14ac:dyDescent="0.25">
      <c r="A136" s="209"/>
      <c r="D136" s="133"/>
      <c r="E136" s="133"/>
      <c r="G136" s="152"/>
      <c r="H136" s="23"/>
      <c r="I136" s="23"/>
      <c r="J136" s="23"/>
      <c r="O136" s="152"/>
      <c r="T136" s="23"/>
    </row>
    <row r="137" spans="1:20" s="20" customFormat="1" x14ac:dyDescent="0.25">
      <c r="A137" s="209"/>
      <c r="D137" s="133"/>
      <c r="E137" s="133"/>
      <c r="G137" s="152"/>
      <c r="H137" s="23"/>
      <c r="I137" s="23"/>
      <c r="J137" s="23"/>
      <c r="O137" s="152"/>
      <c r="T137" s="23"/>
    </row>
    <row r="138" spans="1:20" s="20" customFormat="1" x14ac:dyDescent="0.25">
      <c r="A138" s="209"/>
      <c r="D138" s="133"/>
      <c r="E138" s="133"/>
      <c r="G138" s="152"/>
      <c r="H138" s="23"/>
      <c r="I138" s="23"/>
      <c r="J138" s="23"/>
      <c r="O138" s="152"/>
      <c r="T138" s="23"/>
    </row>
    <row r="139" spans="1:20" x14ac:dyDescent="0.25">
      <c r="A139" s="209"/>
      <c r="D139" s="134"/>
      <c r="E139" s="134"/>
      <c r="G139" s="152"/>
      <c r="H139" s="23"/>
      <c r="I139" s="23"/>
      <c r="J139" s="23"/>
      <c r="O139" s="152"/>
      <c r="T139" s="23"/>
    </row>
    <row r="140" spans="1:20" x14ac:dyDescent="0.25">
      <c r="A140" s="209"/>
      <c r="D140" s="134"/>
      <c r="E140" s="134"/>
      <c r="G140" s="152"/>
      <c r="H140" s="23"/>
      <c r="I140" s="23"/>
      <c r="J140" s="23"/>
      <c r="O140" s="152"/>
      <c r="T140" s="23"/>
    </row>
    <row r="141" spans="1:20" x14ac:dyDescent="0.25">
      <c r="A141" s="209"/>
      <c r="D141" s="134"/>
      <c r="E141" s="134"/>
      <c r="G141" s="152"/>
      <c r="H141" s="23"/>
      <c r="I141" s="23"/>
      <c r="J141" s="23"/>
      <c r="O141" s="152"/>
      <c r="T141" s="23"/>
    </row>
    <row r="142" spans="1:20" x14ac:dyDescent="0.25">
      <c r="A142" s="209"/>
      <c r="D142" s="134"/>
      <c r="E142" s="134"/>
      <c r="G142" s="152"/>
      <c r="H142" s="23"/>
      <c r="I142" s="23"/>
      <c r="J142" s="23"/>
      <c r="O142" s="152"/>
      <c r="T142" s="23"/>
    </row>
    <row r="143" spans="1:20" x14ac:dyDescent="0.25">
      <c r="A143" s="209"/>
      <c r="D143" s="134"/>
      <c r="E143" s="134"/>
      <c r="G143" s="152"/>
      <c r="H143" s="23"/>
      <c r="I143" s="23"/>
      <c r="J143" s="23"/>
      <c r="O143" s="152"/>
      <c r="T143" s="23"/>
    </row>
    <row r="144" spans="1:20" x14ac:dyDescent="0.25">
      <c r="A144" s="209"/>
      <c r="D144" s="134"/>
      <c r="E144" s="134"/>
      <c r="G144" s="152"/>
      <c r="H144" s="23"/>
      <c r="I144" s="23"/>
      <c r="J144" s="23"/>
      <c r="O144" s="152"/>
      <c r="T144" s="23"/>
    </row>
    <row r="145" spans="1:20" x14ac:dyDescent="0.25">
      <c r="A145" s="209"/>
      <c r="D145" s="134"/>
      <c r="E145" s="134"/>
      <c r="G145" s="152"/>
      <c r="H145" s="23"/>
      <c r="I145" s="23"/>
      <c r="J145" s="23"/>
      <c r="O145" s="152"/>
      <c r="T145" s="23"/>
    </row>
    <row r="146" spans="1:20" x14ac:dyDescent="0.25">
      <c r="A146" s="209"/>
      <c r="D146" s="134"/>
      <c r="E146" s="134"/>
      <c r="G146" s="152"/>
      <c r="H146" s="23"/>
      <c r="I146" s="23"/>
      <c r="J146" s="23"/>
      <c r="O146" s="152"/>
      <c r="T146" s="23"/>
    </row>
    <row r="147" spans="1:20" x14ac:dyDescent="0.25">
      <c r="A147" s="209"/>
      <c r="D147" s="134"/>
      <c r="E147" s="134"/>
      <c r="G147" s="152"/>
      <c r="H147" s="23"/>
      <c r="I147" s="23"/>
      <c r="J147" s="23"/>
      <c r="O147" s="152"/>
      <c r="T147" s="23"/>
    </row>
    <row r="148" spans="1:20" x14ac:dyDescent="0.25">
      <c r="A148" s="209"/>
      <c r="D148" s="134"/>
      <c r="E148" s="134"/>
      <c r="G148" s="152"/>
      <c r="H148" s="23"/>
      <c r="I148" s="23"/>
      <c r="J148" s="23"/>
      <c r="O148" s="152"/>
      <c r="T148" s="23"/>
    </row>
    <row r="149" spans="1:20" x14ac:dyDescent="0.25">
      <c r="A149" s="209"/>
      <c r="D149" s="134"/>
      <c r="E149" s="134"/>
      <c r="G149" s="152"/>
      <c r="H149" s="23"/>
      <c r="I149" s="23"/>
      <c r="J149" s="23"/>
      <c r="O149" s="152"/>
      <c r="T149" s="23"/>
    </row>
    <row r="150" spans="1:20" x14ac:dyDescent="0.25">
      <c r="A150" s="209"/>
      <c r="D150" s="134"/>
      <c r="E150" s="134"/>
      <c r="G150" s="152"/>
      <c r="H150" s="23"/>
      <c r="I150" s="23"/>
      <c r="J150" s="23"/>
      <c r="O150" s="152"/>
      <c r="T150" s="23"/>
    </row>
    <row r="151" spans="1:20" x14ac:dyDescent="0.25">
      <c r="A151" s="209"/>
      <c r="D151" s="134"/>
      <c r="E151" s="134"/>
      <c r="G151" s="152"/>
      <c r="H151" s="23"/>
      <c r="I151" s="23"/>
      <c r="J151" s="23"/>
      <c r="O151" s="152"/>
      <c r="T151" s="23"/>
    </row>
    <row r="152" spans="1:20" x14ac:dyDescent="0.25">
      <c r="A152" s="209"/>
      <c r="D152" s="134"/>
      <c r="E152" s="134"/>
      <c r="G152" s="152"/>
      <c r="H152" s="23"/>
      <c r="I152" s="23"/>
      <c r="J152" s="23"/>
      <c r="O152" s="152"/>
      <c r="T152" s="23"/>
    </row>
    <row r="153" spans="1:20" x14ac:dyDescent="0.25">
      <c r="A153" s="209"/>
      <c r="D153" s="134"/>
      <c r="E153" s="134"/>
      <c r="G153" s="152"/>
      <c r="H153" s="23"/>
      <c r="I153" s="23"/>
      <c r="J153" s="23"/>
      <c r="O153" s="152"/>
      <c r="T153" s="23"/>
    </row>
    <row r="154" spans="1:20" x14ac:dyDescent="0.25">
      <c r="A154" s="209"/>
      <c r="D154" s="134"/>
      <c r="E154" s="134"/>
      <c r="G154" s="152"/>
      <c r="H154" s="23"/>
      <c r="I154" s="23"/>
      <c r="J154" s="23"/>
      <c r="O154" s="152"/>
      <c r="T154" s="23"/>
    </row>
    <row r="155" spans="1:20" x14ac:dyDescent="0.25">
      <c r="A155" s="209"/>
      <c r="D155" s="134"/>
      <c r="E155" s="134"/>
      <c r="G155" s="152"/>
      <c r="H155" s="23"/>
      <c r="I155" s="23"/>
      <c r="J155" s="23"/>
      <c r="O155" s="152"/>
      <c r="T155" s="23"/>
    </row>
    <row r="156" spans="1:20" x14ac:dyDescent="0.25">
      <c r="A156" s="209"/>
      <c r="D156" s="134"/>
      <c r="E156" s="134"/>
      <c r="G156" s="152"/>
      <c r="H156" s="23"/>
      <c r="I156" s="23"/>
      <c r="J156" s="23"/>
      <c r="O156" s="152"/>
      <c r="T156" s="23"/>
    </row>
    <row r="157" spans="1:20" x14ac:dyDescent="0.25">
      <c r="A157" s="209"/>
      <c r="D157" s="134"/>
      <c r="E157" s="134"/>
      <c r="G157" s="152"/>
      <c r="H157" s="23"/>
      <c r="I157" s="23"/>
      <c r="J157" s="23"/>
      <c r="O157" s="152"/>
      <c r="T157" s="23"/>
    </row>
    <row r="158" spans="1:20" x14ac:dyDescent="0.25">
      <c r="A158" s="209"/>
      <c r="D158" s="134"/>
      <c r="E158" s="134"/>
      <c r="G158" s="152"/>
      <c r="H158" s="23"/>
      <c r="I158" s="23"/>
      <c r="J158" s="23"/>
      <c r="O158" s="152"/>
      <c r="T158" s="23"/>
    </row>
    <row r="159" spans="1:20" x14ac:dyDescent="0.25">
      <c r="A159" s="209"/>
      <c r="D159" s="134"/>
      <c r="E159" s="134"/>
      <c r="G159" s="152"/>
      <c r="H159" s="23"/>
      <c r="I159" s="23"/>
      <c r="J159" s="23"/>
      <c r="O159" s="152"/>
      <c r="T159" s="23"/>
    </row>
    <row r="160" spans="1:20" x14ac:dyDescent="0.25">
      <c r="A160" s="209"/>
      <c r="D160" s="134"/>
      <c r="E160" s="134"/>
      <c r="G160" s="152"/>
      <c r="H160" s="23"/>
      <c r="I160" s="23"/>
      <c r="J160" s="23"/>
      <c r="O160" s="152"/>
      <c r="T160" s="23"/>
    </row>
    <row r="161" spans="1:20" x14ac:dyDescent="0.25">
      <c r="A161" s="209"/>
      <c r="D161" s="134"/>
      <c r="E161" s="134"/>
      <c r="G161" s="152"/>
      <c r="H161" s="23"/>
      <c r="I161" s="23"/>
      <c r="J161" s="23"/>
      <c r="O161" s="152"/>
      <c r="T161" s="23"/>
    </row>
    <row r="162" spans="1:20" x14ac:dyDescent="0.25">
      <c r="A162" s="209"/>
      <c r="D162" s="134"/>
      <c r="E162" s="134"/>
      <c r="G162" s="152"/>
      <c r="H162" s="23"/>
      <c r="I162" s="23"/>
      <c r="J162" s="23"/>
      <c r="O162" s="152"/>
      <c r="T162" s="23"/>
    </row>
    <row r="163" spans="1:20" x14ac:dyDescent="0.25">
      <c r="A163" s="209"/>
      <c r="D163" s="134"/>
      <c r="E163" s="134"/>
      <c r="G163" s="152"/>
      <c r="H163" s="23"/>
      <c r="I163" s="23"/>
      <c r="J163" s="23"/>
      <c r="O163" s="152"/>
      <c r="T163" s="23"/>
    </row>
    <row r="164" spans="1:20" x14ac:dyDescent="0.25">
      <c r="A164" s="209"/>
      <c r="D164" s="134"/>
      <c r="E164" s="134"/>
      <c r="G164" s="152"/>
      <c r="H164" s="23"/>
      <c r="I164" s="23"/>
      <c r="J164" s="23"/>
      <c r="O164" s="152"/>
      <c r="T164" s="23"/>
    </row>
    <row r="165" spans="1:20" x14ac:dyDescent="0.25">
      <c r="A165" s="209"/>
      <c r="D165" s="134"/>
      <c r="E165" s="134"/>
      <c r="G165" s="152"/>
      <c r="H165" s="23"/>
      <c r="I165" s="23"/>
      <c r="J165" s="23"/>
      <c r="O165" s="152"/>
      <c r="T165" s="23"/>
    </row>
    <row r="166" spans="1:20" x14ac:dyDescent="0.25">
      <c r="A166" s="209"/>
      <c r="D166" s="134"/>
      <c r="E166" s="134"/>
      <c r="G166" s="152"/>
      <c r="H166" s="23"/>
      <c r="I166" s="23"/>
      <c r="J166" s="23"/>
      <c r="O166" s="152"/>
      <c r="T166" s="23"/>
    </row>
    <row r="167" spans="1:20" x14ac:dyDescent="0.25">
      <c r="A167" s="209"/>
      <c r="D167" s="134"/>
      <c r="E167" s="134"/>
      <c r="G167" s="152"/>
      <c r="H167" s="23"/>
      <c r="I167" s="23"/>
      <c r="J167" s="23"/>
      <c r="O167" s="152"/>
      <c r="T167" s="23"/>
    </row>
    <row r="168" spans="1:20" x14ac:dyDescent="0.25">
      <c r="A168" s="209"/>
      <c r="D168" s="134"/>
      <c r="E168" s="134"/>
      <c r="G168" s="152"/>
      <c r="H168" s="23"/>
      <c r="I168" s="23"/>
      <c r="J168" s="23"/>
      <c r="O168" s="152"/>
      <c r="T168" s="23"/>
    </row>
    <row r="169" spans="1:20" x14ac:dyDescent="0.25">
      <c r="A169" s="209"/>
      <c r="D169" s="134"/>
      <c r="E169" s="134"/>
      <c r="G169" s="152"/>
      <c r="H169" s="23"/>
      <c r="I169" s="23"/>
      <c r="J169" s="23"/>
      <c r="O169" s="152"/>
      <c r="T169" s="23"/>
    </row>
    <row r="170" spans="1:20" x14ac:dyDescent="0.25">
      <c r="A170" s="209"/>
      <c r="D170" s="134"/>
      <c r="E170" s="134"/>
      <c r="G170" s="152"/>
      <c r="H170" s="23"/>
      <c r="I170" s="23"/>
      <c r="J170" s="23"/>
      <c r="O170" s="152"/>
      <c r="T170" s="23"/>
    </row>
    <row r="171" spans="1:20" x14ac:dyDescent="0.25">
      <c r="A171" s="209"/>
      <c r="D171" s="134"/>
      <c r="E171" s="134"/>
      <c r="G171" s="152"/>
      <c r="H171" s="23"/>
      <c r="I171" s="23"/>
      <c r="J171" s="23"/>
      <c r="O171" s="152"/>
      <c r="T171" s="23"/>
    </row>
    <row r="172" spans="1:20" x14ac:dyDescent="0.25">
      <c r="A172" s="209"/>
      <c r="D172" s="134"/>
      <c r="E172" s="134"/>
      <c r="G172" s="152"/>
      <c r="H172" s="23"/>
      <c r="I172" s="23"/>
      <c r="J172" s="23"/>
      <c r="O172" s="152"/>
      <c r="T172" s="23"/>
    </row>
    <row r="173" spans="1:20" x14ac:dyDescent="0.25">
      <c r="A173" s="209"/>
      <c r="D173" s="134"/>
      <c r="E173" s="134"/>
      <c r="G173" s="152"/>
      <c r="H173" s="23"/>
      <c r="I173" s="23"/>
      <c r="J173" s="23"/>
      <c r="O173" s="152"/>
      <c r="T173" s="23"/>
    </row>
    <row r="174" spans="1:20" x14ac:dyDescent="0.25">
      <c r="A174" s="209"/>
      <c r="D174" s="134"/>
      <c r="E174" s="134"/>
      <c r="G174" s="152"/>
      <c r="H174" s="23"/>
      <c r="I174" s="23"/>
      <c r="J174" s="23"/>
      <c r="O174" s="152"/>
      <c r="T174" s="23"/>
    </row>
    <row r="175" spans="1:20" x14ac:dyDescent="0.25">
      <c r="A175" s="209"/>
      <c r="D175" s="134"/>
      <c r="E175" s="134"/>
      <c r="G175" s="152"/>
      <c r="H175" s="23"/>
      <c r="I175" s="23"/>
      <c r="J175" s="23"/>
      <c r="O175" s="152"/>
      <c r="T175" s="23"/>
    </row>
    <row r="176" spans="1:20" x14ac:dyDescent="0.25">
      <c r="A176" s="209"/>
      <c r="D176" s="134"/>
      <c r="E176" s="134"/>
      <c r="G176" s="152"/>
      <c r="H176" s="23"/>
      <c r="I176" s="23"/>
      <c r="J176" s="23"/>
      <c r="O176" s="152"/>
      <c r="T176" s="23"/>
    </row>
    <row r="177" spans="1:20" x14ac:dyDescent="0.25">
      <c r="A177" s="209"/>
      <c r="D177" s="134"/>
      <c r="E177" s="134"/>
      <c r="G177" s="152"/>
      <c r="H177" s="23"/>
      <c r="I177" s="23"/>
      <c r="J177" s="23"/>
      <c r="O177" s="152"/>
      <c r="T177" s="23"/>
    </row>
    <row r="178" spans="1:20" x14ac:dyDescent="0.25">
      <c r="A178" s="209"/>
      <c r="D178" s="134"/>
      <c r="E178" s="134"/>
      <c r="G178" s="152"/>
      <c r="H178" s="23"/>
      <c r="I178" s="23"/>
      <c r="J178" s="23"/>
      <c r="O178" s="152"/>
      <c r="T178" s="23"/>
    </row>
    <row r="179" spans="1:20" x14ac:dyDescent="0.25">
      <c r="A179" s="209"/>
      <c r="D179" s="134"/>
      <c r="E179" s="134"/>
      <c r="G179" s="152"/>
      <c r="H179" s="23"/>
      <c r="I179" s="23"/>
      <c r="J179" s="23"/>
      <c r="O179" s="152"/>
      <c r="T179" s="23"/>
    </row>
    <row r="180" spans="1:20" x14ac:dyDescent="0.25">
      <c r="A180" s="209"/>
      <c r="D180" s="134"/>
      <c r="E180" s="134"/>
      <c r="G180" s="152"/>
      <c r="H180" s="23"/>
      <c r="I180" s="23"/>
      <c r="J180" s="23"/>
      <c r="O180" s="152"/>
      <c r="T180" s="23"/>
    </row>
    <row r="181" spans="1:20" x14ac:dyDescent="0.25">
      <c r="A181" s="209"/>
      <c r="D181" s="134"/>
      <c r="E181" s="134"/>
      <c r="G181" s="152"/>
      <c r="H181" s="23"/>
      <c r="I181" s="23"/>
      <c r="J181" s="23"/>
      <c r="O181" s="152"/>
      <c r="T181" s="23"/>
    </row>
    <row r="182" spans="1:20" x14ac:dyDescent="0.25">
      <c r="A182" s="209"/>
      <c r="D182" s="134"/>
      <c r="E182" s="134"/>
      <c r="G182" s="152"/>
      <c r="H182" s="23"/>
      <c r="I182" s="23"/>
      <c r="J182" s="23"/>
      <c r="O182" s="152"/>
      <c r="T182" s="23"/>
    </row>
    <row r="183" spans="1:20" x14ac:dyDescent="0.25">
      <c r="A183" s="209"/>
      <c r="D183" s="134"/>
      <c r="E183" s="134"/>
      <c r="G183" s="152"/>
      <c r="H183" s="23"/>
      <c r="I183" s="23"/>
      <c r="J183" s="23"/>
      <c r="O183" s="152"/>
      <c r="T183" s="23"/>
    </row>
    <row r="184" spans="1:20" x14ac:dyDescent="0.25">
      <c r="A184" s="209"/>
      <c r="D184" s="134"/>
      <c r="E184" s="134"/>
      <c r="G184" s="152"/>
      <c r="H184" s="23"/>
      <c r="I184" s="23"/>
      <c r="J184" s="23"/>
      <c r="O184" s="152"/>
      <c r="T184" s="23"/>
    </row>
    <row r="185" spans="1:20" x14ac:dyDescent="0.25">
      <c r="A185" s="209"/>
      <c r="D185" s="134"/>
      <c r="E185" s="134"/>
      <c r="G185" s="152"/>
      <c r="H185" s="23"/>
      <c r="I185" s="23"/>
      <c r="J185" s="23"/>
      <c r="O185" s="152"/>
      <c r="T185" s="23"/>
    </row>
    <row r="186" spans="1:20" x14ac:dyDescent="0.25">
      <c r="A186" s="209"/>
      <c r="D186" s="134"/>
      <c r="E186" s="134"/>
      <c r="G186" s="152"/>
      <c r="H186" s="23"/>
      <c r="I186" s="23"/>
      <c r="J186" s="23"/>
      <c r="O186" s="152"/>
      <c r="T186" s="23"/>
    </row>
    <row r="187" spans="1:20" x14ac:dyDescent="0.25">
      <c r="A187" s="209"/>
      <c r="D187" s="134"/>
      <c r="E187" s="134"/>
      <c r="G187" s="152"/>
      <c r="H187" s="23"/>
      <c r="I187" s="23"/>
      <c r="J187" s="23"/>
      <c r="O187" s="152"/>
      <c r="T187" s="23"/>
    </row>
    <row r="188" spans="1:20" x14ac:dyDescent="0.25">
      <c r="A188" s="209"/>
      <c r="D188" s="134"/>
      <c r="E188" s="134"/>
      <c r="G188" s="152"/>
      <c r="H188" s="23"/>
      <c r="I188" s="23"/>
      <c r="J188" s="23"/>
      <c r="O188" s="152"/>
      <c r="T188" s="23"/>
    </row>
    <row r="189" spans="1:20" x14ac:dyDescent="0.25">
      <c r="A189" s="209"/>
      <c r="D189" s="134"/>
      <c r="E189" s="134"/>
      <c r="G189" s="152"/>
      <c r="H189" s="23"/>
      <c r="I189" s="23"/>
      <c r="J189" s="23"/>
      <c r="O189" s="152"/>
      <c r="T189" s="23"/>
    </row>
    <row r="190" spans="1:20" x14ac:dyDescent="0.25">
      <c r="A190" s="209"/>
      <c r="D190" s="134"/>
      <c r="E190" s="134"/>
      <c r="G190" s="152"/>
      <c r="H190" s="23"/>
      <c r="I190" s="23"/>
      <c r="J190" s="23"/>
      <c r="O190" s="152"/>
      <c r="T190" s="23"/>
    </row>
    <row r="191" spans="1:20" x14ac:dyDescent="0.25">
      <c r="A191" s="209"/>
      <c r="D191" s="134"/>
      <c r="E191" s="134"/>
      <c r="G191" s="152"/>
      <c r="H191" s="23"/>
      <c r="I191" s="23"/>
      <c r="J191" s="23"/>
      <c r="O191" s="152"/>
      <c r="T191" s="23"/>
    </row>
    <row r="192" spans="1:20" x14ac:dyDescent="0.25">
      <c r="A192" s="209"/>
      <c r="D192" s="134"/>
      <c r="E192" s="134"/>
      <c r="G192" s="152"/>
      <c r="H192" s="23"/>
      <c r="I192" s="23"/>
      <c r="J192" s="23"/>
      <c r="O192" s="152"/>
      <c r="T192" s="23"/>
    </row>
    <row r="193" spans="1:20" x14ac:dyDescent="0.25">
      <c r="A193" s="209"/>
      <c r="D193" s="134"/>
      <c r="E193" s="134"/>
      <c r="G193" s="152"/>
      <c r="H193" s="23"/>
      <c r="I193" s="23"/>
      <c r="J193" s="23"/>
      <c r="O193" s="152"/>
      <c r="T193" s="23"/>
    </row>
    <row r="194" spans="1:20" x14ac:dyDescent="0.25">
      <c r="A194" s="209"/>
      <c r="D194" s="134"/>
      <c r="E194" s="134"/>
      <c r="G194" s="152"/>
      <c r="H194" s="23"/>
      <c r="I194" s="23"/>
      <c r="J194" s="23"/>
      <c r="O194" s="152"/>
      <c r="T194" s="23"/>
    </row>
    <row r="195" spans="1:20" x14ac:dyDescent="0.25">
      <c r="A195" s="209"/>
      <c r="D195" s="134"/>
      <c r="E195" s="134"/>
      <c r="G195" s="152"/>
      <c r="H195" s="23"/>
      <c r="I195" s="23"/>
      <c r="J195" s="23"/>
      <c r="O195" s="152"/>
      <c r="T195" s="23"/>
    </row>
    <row r="196" spans="1:20" x14ac:dyDescent="0.25">
      <c r="A196" s="209"/>
      <c r="D196" s="134"/>
      <c r="E196" s="134"/>
      <c r="G196" s="152"/>
      <c r="H196" s="23"/>
      <c r="I196" s="23"/>
      <c r="J196" s="23"/>
      <c r="O196" s="152"/>
      <c r="T196" s="23"/>
    </row>
    <row r="197" spans="1:20" x14ac:dyDescent="0.25">
      <c r="A197" s="209"/>
      <c r="D197" s="134"/>
      <c r="E197" s="134"/>
      <c r="G197" s="152"/>
      <c r="H197" s="23"/>
      <c r="I197" s="23"/>
      <c r="J197" s="23"/>
      <c r="O197" s="152"/>
      <c r="T197" s="23"/>
    </row>
    <row r="198" spans="1:20" x14ac:dyDescent="0.25">
      <c r="A198" s="209"/>
      <c r="D198" s="134"/>
      <c r="E198" s="134"/>
      <c r="G198" s="152"/>
      <c r="H198" s="23"/>
      <c r="I198" s="23"/>
      <c r="J198" s="23"/>
      <c r="O198" s="152"/>
      <c r="T198" s="23"/>
    </row>
    <row r="199" spans="1:20" x14ac:dyDescent="0.25">
      <c r="A199" s="209"/>
      <c r="D199" s="134"/>
      <c r="E199" s="134"/>
      <c r="G199" s="152"/>
      <c r="H199" s="23"/>
      <c r="I199" s="23"/>
      <c r="J199" s="23"/>
      <c r="O199" s="152"/>
      <c r="T199" s="23"/>
    </row>
    <row r="200" spans="1:20" x14ac:dyDescent="0.25">
      <c r="A200" s="209"/>
      <c r="D200" s="134"/>
      <c r="E200" s="134"/>
      <c r="G200" s="152"/>
      <c r="H200" s="23"/>
      <c r="I200" s="23"/>
      <c r="J200" s="23"/>
      <c r="O200" s="152"/>
      <c r="T200" s="23"/>
    </row>
    <row r="201" spans="1:20" x14ac:dyDescent="0.25">
      <c r="A201" s="209"/>
      <c r="D201" s="134"/>
      <c r="E201" s="134"/>
      <c r="G201" s="152"/>
      <c r="H201" s="23"/>
      <c r="I201" s="23"/>
      <c r="J201" s="23"/>
      <c r="O201" s="152"/>
      <c r="T201" s="23"/>
    </row>
    <row r="202" spans="1:20" x14ac:dyDescent="0.25">
      <c r="A202" s="209"/>
      <c r="D202" s="134"/>
      <c r="E202" s="134"/>
      <c r="G202" s="152"/>
      <c r="H202" s="23"/>
      <c r="I202" s="23"/>
      <c r="J202" s="23"/>
      <c r="O202" s="152"/>
      <c r="T202" s="23"/>
    </row>
    <row r="203" spans="1:20" x14ac:dyDescent="0.25">
      <c r="A203" s="209"/>
      <c r="D203" s="134"/>
      <c r="E203" s="134"/>
      <c r="G203" s="152"/>
      <c r="H203" s="23"/>
      <c r="I203" s="23"/>
      <c r="J203" s="23"/>
      <c r="O203" s="152"/>
      <c r="T203" s="23"/>
    </row>
    <row r="204" spans="1:20" x14ac:dyDescent="0.25">
      <c r="A204" s="209"/>
      <c r="D204" s="134"/>
      <c r="E204" s="134"/>
      <c r="G204" s="152"/>
      <c r="H204" s="23"/>
      <c r="I204" s="23"/>
      <c r="J204" s="23"/>
      <c r="O204" s="152"/>
      <c r="T204" s="23"/>
    </row>
    <row r="205" spans="1:20" x14ac:dyDescent="0.25">
      <c r="A205" s="209"/>
      <c r="D205" s="134"/>
      <c r="E205" s="134"/>
      <c r="G205" s="152"/>
      <c r="H205" s="23"/>
      <c r="I205" s="23"/>
      <c r="J205" s="23"/>
      <c r="O205" s="152"/>
      <c r="T205" s="23"/>
    </row>
    <row r="206" spans="1:20" x14ac:dyDescent="0.25">
      <c r="A206" s="209"/>
      <c r="D206" s="134"/>
      <c r="E206" s="134"/>
      <c r="G206" s="152"/>
      <c r="H206" s="23"/>
      <c r="I206" s="23"/>
      <c r="J206" s="23"/>
      <c r="O206" s="152"/>
      <c r="T206" s="23"/>
    </row>
    <row r="207" spans="1:20" x14ac:dyDescent="0.25">
      <c r="A207" s="209"/>
      <c r="D207" s="134"/>
      <c r="E207" s="134"/>
      <c r="G207" s="152"/>
      <c r="H207" s="23"/>
      <c r="I207" s="23"/>
      <c r="J207" s="23"/>
      <c r="O207" s="152"/>
      <c r="T207" s="23"/>
    </row>
    <row r="208" spans="1:20" x14ac:dyDescent="0.25">
      <c r="A208" s="209"/>
      <c r="D208" s="134"/>
      <c r="E208" s="134"/>
      <c r="G208" s="152"/>
      <c r="H208" s="23"/>
      <c r="I208" s="23"/>
      <c r="J208" s="23"/>
      <c r="O208" s="152"/>
      <c r="T208" s="23"/>
    </row>
    <row r="209" spans="1:20" x14ac:dyDescent="0.25">
      <c r="A209" s="209"/>
      <c r="D209" s="134"/>
      <c r="E209" s="134"/>
      <c r="G209" s="152"/>
      <c r="H209" s="23"/>
      <c r="I209" s="23"/>
      <c r="J209" s="23"/>
      <c r="O209" s="152"/>
      <c r="T209" s="23"/>
    </row>
    <row r="210" spans="1:20" x14ac:dyDescent="0.25">
      <c r="A210" s="209"/>
      <c r="D210" s="134"/>
      <c r="E210" s="134"/>
      <c r="G210" s="152"/>
      <c r="H210" s="23"/>
      <c r="I210" s="23"/>
      <c r="J210" s="23"/>
      <c r="O210" s="152"/>
      <c r="T210" s="23"/>
    </row>
    <row r="211" spans="1:20" x14ac:dyDescent="0.25">
      <c r="A211" s="209"/>
      <c r="D211" s="134"/>
      <c r="E211" s="134"/>
      <c r="G211" s="152"/>
      <c r="H211" s="23"/>
      <c r="I211" s="23"/>
      <c r="J211" s="23"/>
      <c r="O211" s="152"/>
      <c r="T211" s="23"/>
    </row>
    <row r="212" spans="1:20" x14ac:dyDescent="0.25">
      <c r="A212" s="209"/>
      <c r="D212" s="134"/>
      <c r="E212" s="134"/>
      <c r="G212" s="152"/>
      <c r="H212" s="23"/>
      <c r="I212" s="23"/>
      <c r="J212" s="23"/>
      <c r="O212" s="152"/>
      <c r="T212" s="23"/>
    </row>
    <row r="213" spans="1:20" x14ac:dyDescent="0.25">
      <c r="A213" s="209"/>
      <c r="D213" s="134"/>
      <c r="E213" s="134"/>
      <c r="G213" s="152"/>
      <c r="H213" s="23"/>
      <c r="I213" s="23"/>
      <c r="J213" s="23"/>
      <c r="O213" s="152"/>
      <c r="T213" s="23"/>
    </row>
    <row r="214" spans="1:20" x14ac:dyDescent="0.25">
      <c r="A214" s="209"/>
      <c r="D214" s="134"/>
      <c r="E214" s="134"/>
      <c r="G214" s="152"/>
      <c r="H214" s="23"/>
      <c r="I214" s="23"/>
      <c r="J214" s="23"/>
      <c r="O214" s="152"/>
      <c r="T214" s="23"/>
    </row>
    <row r="215" spans="1:20" x14ac:dyDescent="0.25">
      <c r="A215" s="209"/>
      <c r="D215" s="134"/>
      <c r="E215" s="134"/>
      <c r="G215" s="152"/>
      <c r="H215" s="23"/>
      <c r="I215" s="23"/>
      <c r="J215" s="23"/>
      <c r="O215" s="152"/>
      <c r="T215" s="23"/>
    </row>
    <row r="216" spans="1:20" x14ac:dyDescent="0.25">
      <c r="A216" s="209"/>
      <c r="D216" s="134"/>
      <c r="E216" s="134"/>
      <c r="G216" s="152"/>
      <c r="H216" s="23"/>
      <c r="I216" s="23"/>
      <c r="J216" s="23"/>
      <c r="O216" s="152"/>
      <c r="T216" s="23"/>
    </row>
    <row r="217" spans="1:20" x14ac:dyDescent="0.25">
      <c r="A217" s="209"/>
      <c r="G217" s="152"/>
      <c r="H217" s="23"/>
      <c r="I217" s="23"/>
      <c r="J217" s="23"/>
      <c r="O217" s="152"/>
      <c r="T217" s="23"/>
    </row>
    <row r="218" spans="1:20" x14ac:dyDescent="0.25">
      <c r="A218" s="209"/>
      <c r="G218" s="152"/>
      <c r="H218" s="23"/>
      <c r="I218" s="23"/>
      <c r="J218" s="23"/>
      <c r="O218" s="152"/>
      <c r="T218" s="23"/>
    </row>
    <row r="219" spans="1:20" x14ac:dyDescent="0.25">
      <c r="A219" s="209"/>
      <c r="G219" s="152"/>
      <c r="H219" s="23"/>
      <c r="I219" s="23"/>
      <c r="J219" s="23"/>
      <c r="O219" s="152"/>
      <c r="T219" s="23"/>
    </row>
    <row r="220" spans="1:20" x14ac:dyDescent="0.25">
      <c r="A220" s="209"/>
      <c r="G220" s="152"/>
      <c r="H220" s="23"/>
      <c r="I220" s="23"/>
      <c r="J220" s="23"/>
      <c r="O220" s="152"/>
      <c r="T220" s="23"/>
    </row>
    <row r="221" spans="1:20" x14ac:dyDescent="0.25">
      <c r="A221" s="209"/>
      <c r="G221" s="152"/>
      <c r="H221" s="23"/>
      <c r="I221" s="23"/>
      <c r="J221" s="23"/>
      <c r="O221" s="152"/>
      <c r="T221" s="23"/>
    </row>
    <row r="222" spans="1:20" x14ac:dyDescent="0.25">
      <c r="A222" s="209"/>
      <c r="G222" s="152"/>
      <c r="H222" s="23"/>
      <c r="I222" s="23"/>
      <c r="J222" s="23"/>
      <c r="O222" s="152"/>
      <c r="T222" s="23"/>
    </row>
    <row r="223" spans="1:20" x14ac:dyDescent="0.25">
      <c r="A223" s="209"/>
      <c r="G223" s="152"/>
      <c r="H223" s="23"/>
      <c r="I223" s="23"/>
      <c r="J223" s="23"/>
      <c r="O223" s="152"/>
      <c r="T223" s="23"/>
    </row>
    <row r="224" spans="1:20" x14ac:dyDescent="0.25">
      <c r="A224" s="209"/>
      <c r="G224" s="152"/>
      <c r="H224" s="23"/>
      <c r="I224" s="23"/>
      <c r="J224" s="23"/>
      <c r="O224" s="152"/>
      <c r="T224" s="23"/>
    </row>
    <row r="225" spans="1:20" x14ac:dyDescent="0.25">
      <c r="A225" s="209"/>
      <c r="G225" s="152"/>
      <c r="H225" s="23"/>
      <c r="I225" s="23"/>
      <c r="J225" s="23"/>
      <c r="O225" s="152"/>
      <c r="T225" s="23"/>
    </row>
    <row r="226" spans="1:20" x14ac:dyDescent="0.25">
      <c r="A226" s="209"/>
      <c r="G226" s="152"/>
      <c r="H226" s="23"/>
      <c r="I226" s="23"/>
      <c r="J226" s="23"/>
      <c r="O226" s="152"/>
      <c r="T226" s="23"/>
    </row>
    <row r="227" spans="1:20" x14ac:dyDescent="0.25">
      <c r="A227" s="209"/>
      <c r="G227" s="152"/>
      <c r="H227" s="23"/>
      <c r="I227" s="23"/>
      <c r="J227" s="23"/>
      <c r="O227" s="152"/>
      <c r="T227" s="23"/>
    </row>
    <row r="228" spans="1:20" x14ac:dyDescent="0.25">
      <c r="A228" s="209"/>
      <c r="G228" s="152"/>
      <c r="H228" s="23"/>
      <c r="I228" s="23"/>
      <c r="J228" s="23"/>
      <c r="O228" s="152"/>
      <c r="T228" s="23"/>
    </row>
    <row r="229" spans="1:20" x14ac:dyDescent="0.25">
      <c r="A229" s="209"/>
      <c r="G229" s="152"/>
      <c r="H229" s="23"/>
      <c r="I229" s="23"/>
      <c r="J229" s="23"/>
      <c r="O229" s="152"/>
      <c r="T229" s="23"/>
    </row>
    <row r="230" spans="1:20" x14ac:dyDescent="0.25">
      <c r="A230" s="209"/>
      <c r="G230" s="152"/>
      <c r="H230" s="23"/>
      <c r="I230" s="23"/>
      <c r="J230" s="23"/>
      <c r="O230" s="152"/>
      <c r="T230" s="23"/>
    </row>
    <row r="231" spans="1:20" x14ac:dyDescent="0.25">
      <c r="A231" s="209"/>
      <c r="G231" s="152"/>
      <c r="H231" s="23"/>
      <c r="I231" s="23"/>
      <c r="J231" s="23"/>
      <c r="O231" s="152"/>
      <c r="T231" s="23"/>
    </row>
    <row r="232" spans="1:20" x14ac:dyDescent="0.25">
      <c r="A232" s="209"/>
      <c r="G232" s="152"/>
      <c r="H232" s="23"/>
      <c r="I232" s="23"/>
      <c r="J232" s="23"/>
      <c r="O232" s="152"/>
      <c r="T232" s="23"/>
    </row>
    <row r="233" spans="1:20" x14ac:dyDescent="0.25">
      <c r="A233" s="209"/>
      <c r="G233" s="152"/>
      <c r="H233" s="23"/>
      <c r="I233" s="23"/>
      <c r="J233" s="23"/>
      <c r="O233" s="152"/>
      <c r="T233" s="23"/>
    </row>
    <row r="234" spans="1:20" x14ac:dyDescent="0.25">
      <c r="A234" s="209"/>
      <c r="G234" s="152"/>
      <c r="H234" s="23"/>
      <c r="I234" s="23"/>
      <c r="J234" s="23"/>
      <c r="O234" s="152"/>
      <c r="T234" s="23"/>
    </row>
    <row r="235" spans="1:20" x14ac:dyDescent="0.25">
      <c r="A235" s="209"/>
      <c r="G235" s="152"/>
      <c r="H235" s="23"/>
      <c r="I235" s="23"/>
      <c r="J235" s="23"/>
      <c r="O235" s="152"/>
      <c r="T235" s="23"/>
    </row>
    <row r="236" spans="1:20" x14ac:dyDescent="0.25">
      <c r="A236" s="209"/>
      <c r="G236" s="152"/>
      <c r="H236" s="23"/>
      <c r="I236" s="23"/>
      <c r="J236" s="23"/>
      <c r="O236" s="152"/>
      <c r="T236" s="23"/>
    </row>
    <row r="237" spans="1:20" x14ac:dyDescent="0.25">
      <c r="A237" s="209"/>
      <c r="G237" s="152"/>
      <c r="H237" s="23"/>
      <c r="I237" s="23"/>
      <c r="J237" s="23"/>
      <c r="O237" s="152"/>
      <c r="T237" s="23"/>
    </row>
    <row r="238" spans="1:20" x14ac:dyDescent="0.25">
      <c r="A238" s="209"/>
      <c r="G238" s="152"/>
      <c r="H238" s="23"/>
      <c r="I238" s="23"/>
      <c r="J238" s="23"/>
      <c r="O238" s="152"/>
      <c r="T238" s="23"/>
    </row>
    <row r="239" spans="1:20" x14ac:dyDescent="0.25">
      <c r="A239" s="209"/>
      <c r="G239" s="152"/>
      <c r="H239" s="23"/>
      <c r="I239" s="23"/>
      <c r="J239" s="23"/>
      <c r="O239" s="152"/>
      <c r="T239" s="23"/>
    </row>
    <row r="240" spans="1:20" x14ac:dyDescent="0.25">
      <c r="A240" s="209"/>
      <c r="G240" s="152"/>
      <c r="H240" s="23"/>
      <c r="I240" s="23"/>
      <c r="J240" s="23"/>
      <c r="O240" s="152"/>
      <c r="T240" s="23"/>
    </row>
    <row r="241" spans="1:20" x14ac:dyDescent="0.25">
      <c r="A241" s="209"/>
      <c r="G241" s="152"/>
      <c r="H241" s="23"/>
      <c r="I241" s="23"/>
      <c r="J241" s="23"/>
      <c r="O241" s="152"/>
      <c r="T241" s="23"/>
    </row>
    <row r="242" spans="1:20" x14ac:dyDescent="0.25">
      <c r="A242" s="209"/>
      <c r="G242" s="152"/>
      <c r="H242" s="23"/>
      <c r="I242" s="23"/>
      <c r="J242" s="23"/>
      <c r="O242" s="152"/>
      <c r="T242" s="23"/>
    </row>
    <row r="243" spans="1:20" x14ac:dyDescent="0.25">
      <c r="A243" s="209"/>
      <c r="G243" s="152"/>
      <c r="H243" s="23"/>
      <c r="I243" s="23"/>
      <c r="J243" s="23"/>
      <c r="O243" s="152"/>
      <c r="T243" s="23"/>
    </row>
    <row r="244" spans="1:20" x14ac:dyDescent="0.25">
      <c r="A244" s="209"/>
      <c r="G244" s="152"/>
      <c r="H244" s="23"/>
      <c r="I244" s="23"/>
      <c r="J244" s="23"/>
      <c r="O244" s="152"/>
      <c r="T244" s="23"/>
    </row>
    <row r="245" spans="1:20" x14ac:dyDescent="0.25">
      <c r="A245" s="209"/>
      <c r="G245" s="152"/>
      <c r="H245" s="23"/>
      <c r="I245" s="23"/>
      <c r="J245" s="23"/>
      <c r="O245" s="152"/>
      <c r="T245" s="23"/>
    </row>
    <row r="246" spans="1:20" x14ac:dyDescent="0.25">
      <c r="A246" s="209"/>
      <c r="G246" s="152"/>
      <c r="H246" s="23"/>
      <c r="I246" s="23"/>
      <c r="J246" s="23"/>
      <c r="O246" s="152"/>
      <c r="T246" s="23"/>
    </row>
    <row r="247" spans="1:20" x14ac:dyDescent="0.25">
      <c r="A247" s="209"/>
      <c r="G247" s="152"/>
      <c r="H247" s="23"/>
      <c r="I247" s="23"/>
      <c r="J247" s="23"/>
      <c r="O247" s="152"/>
      <c r="T247" s="23"/>
    </row>
    <row r="248" spans="1:20" x14ac:dyDescent="0.25">
      <c r="A248" s="209"/>
      <c r="G248" s="152"/>
      <c r="H248" s="23"/>
      <c r="I248" s="23"/>
      <c r="J248" s="23"/>
      <c r="O248" s="152"/>
      <c r="T248" s="23"/>
    </row>
    <row r="249" spans="1:20" x14ac:dyDescent="0.25">
      <c r="A249" s="209"/>
      <c r="G249" s="152"/>
      <c r="H249" s="23"/>
      <c r="I249" s="23"/>
      <c r="J249" s="23"/>
      <c r="O249" s="152"/>
      <c r="T249" s="23"/>
    </row>
    <row r="250" spans="1:20" x14ac:dyDescent="0.25">
      <c r="A250" s="209"/>
      <c r="G250" s="152"/>
      <c r="H250" s="23"/>
      <c r="I250" s="23"/>
      <c r="J250" s="23"/>
      <c r="O250" s="152"/>
      <c r="T250" s="23"/>
    </row>
    <row r="251" spans="1:20" x14ac:dyDescent="0.25">
      <c r="A251" s="209"/>
      <c r="G251" s="152"/>
      <c r="H251" s="23"/>
      <c r="I251" s="23"/>
      <c r="J251" s="23"/>
      <c r="O251" s="152"/>
      <c r="T251" s="23"/>
    </row>
    <row r="252" spans="1:20" x14ac:dyDescent="0.25">
      <c r="A252" s="209"/>
      <c r="G252" s="152"/>
      <c r="H252" s="23"/>
      <c r="I252" s="23"/>
      <c r="J252" s="23"/>
      <c r="O252" s="152"/>
      <c r="T252" s="23"/>
    </row>
    <row r="253" spans="1:20" x14ac:dyDescent="0.25">
      <c r="A253" s="209"/>
      <c r="G253" s="152"/>
      <c r="H253" s="23"/>
      <c r="I253" s="23"/>
      <c r="J253" s="23"/>
      <c r="O253" s="152"/>
      <c r="T253" s="23"/>
    </row>
    <row r="254" spans="1:20" x14ac:dyDescent="0.25">
      <c r="A254" s="209"/>
      <c r="G254" s="152"/>
      <c r="H254" s="23"/>
      <c r="I254" s="23"/>
      <c r="J254" s="23"/>
      <c r="O254" s="152"/>
      <c r="T254" s="23"/>
    </row>
    <row r="255" spans="1:20" x14ac:dyDescent="0.25">
      <c r="A255" s="209"/>
      <c r="G255" s="152"/>
      <c r="H255" s="23"/>
      <c r="I255" s="23"/>
      <c r="J255" s="23"/>
      <c r="O255" s="152"/>
      <c r="T255" s="23"/>
    </row>
    <row r="256" spans="1:20" x14ac:dyDescent="0.25">
      <c r="A256" s="209"/>
      <c r="G256" s="152"/>
      <c r="H256" s="23"/>
      <c r="I256" s="23"/>
      <c r="J256" s="23"/>
      <c r="O256" s="152"/>
      <c r="T256" s="23"/>
    </row>
    <row r="257" spans="1:20" x14ac:dyDescent="0.25">
      <c r="A257" s="209"/>
      <c r="G257" s="152"/>
      <c r="H257" s="23"/>
      <c r="I257" s="23"/>
      <c r="J257" s="23"/>
      <c r="O257" s="152"/>
      <c r="T257" s="23"/>
    </row>
    <row r="258" spans="1:20" x14ac:dyDescent="0.25">
      <c r="A258" s="209"/>
      <c r="G258" s="152"/>
      <c r="H258" s="23"/>
      <c r="I258" s="23"/>
      <c r="J258" s="23"/>
      <c r="O258" s="152"/>
      <c r="T258" s="23"/>
    </row>
    <row r="259" spans="1:20" x14ac:dyDescent="0.25">
      <c r="A259" s="209"/>
      <c r="G259" s="152"/>
      <c r="H259" s="23"/>
      <c r="I259" s="23"/>
      <c r="J259" s="23"/>
      <c r="O259" s="152"/>
      <c r="T259" s="23"/>
    </row>
    <row r="260" spans="1:20" x14ac:dyDescent="0.25">
      <c r="A260" s="209"/>
      <c r="G260" s="152"/>
      <c r="H260" s="23"/>
      <c r="I260" s="23"/>
      <c r="J260" s="23"/>
      <c r="O260" s="152"/>
      <c r="T260" s="23"/>
    </row>
    <row r="261" spans="1:20" x14ac:dyDescent="0.25">
      <c r="A261" s="209"/>
      <c r="G261" s="152"/>
      <c r="H261" s="23"/>
      <c r="I261" s="23"/>
      <c r="J261" s="23"/>
      <c r="O261" s="152"/>
      <c r="T261" s="23"/>
    </row>
    <row r="262" spans="1:20" x14ac:dyDescent="0.25">
      <c r="A262" s="209"/>
      <c r="G262" s="152"/>
      <c r="H262" s="23"/>
      <c r="I262" s="23"/>
      <c r="J262" s="23"/>
      <c r="O262" s="152"/>
      <c r="T262" s="23"/>
    </row>
    <row r="263" spans="1:20" x14ac:dyDescent="0.25">
      <c r="A263" s="209"/>
      <c r="G263" s="152"/>
      <c r="H263" s="23"/>
      <c r="I263" s="23"/>
      <c r="J263" s="23"/>
      <c r="O263" s="152"/>
      <c r="T263" s="23"/>
    </row>
    <row r="264" spans="1:20" x14ac:dyDescent="0.25">
      <c r="A264" s="209"/>
      <c r="G264" s="152"/>
      <c r="H264" s="23"/>
      <c r="I264" s="23"/>
      <c r="J264" s="23"/>
      <c r="O264" s="152"/>
      <c r="T264" s="23"/>
    </row>
    <row r="265" spans="1:20" x14ac:dyDescent="0.25">
      <c r="A265" s="209"/>
      <c r="G265" s="152"/>
      <c r="H265" s="23"/>
      <c r="I265" s="23"/>
      <c r="J265" s="23"/>
      <c r="O265" s="152"/>
      <c r="T265" s="23"/>
    </row>
    <row r="266" spans="1:20" x14ac:dyDescent="0.25">
      <c r="A266" s="209"/>
      <c r="G266" s="152"/>
      <c r="H266" s="23"/>
      <c r="I266" s="23"/>
      <c r="J266" s="23"/>
      <c r="O266" s="152"/>
      <c r="T266" s="23"/>
    </row>
    <row r="267" spans="1:20" x14ac:dyDescent="0.25">
      <c r="A267" s="209"/>
      <c r="G267" s="152"/>
      <c r="H267" s="23"/>
      <c r="I267" s="23"/>
      <c r="J267" s="23"/>
      <c r="O267" s="152"/>
      <c r="T267" s="23"/>
    </row>
    <row r="268" spans="1:20" x14ac:dyDescent="0.25">
      <c r="A268" s="209"/>
      <c r="G268" s="152"/>
      <c r="H268" s="23"/>
      <c r="I268" s="23"/>
      <c r="J268" s="23"/>
      <c r="O268" s="152"/>
      <c r="T268" s="23"/>
    </row>
    <row r="269" spans="1:20" x14ac:dyDescent="0.25">
      <c r="A269" s="209"/>
      <c r="G269" s="152"/>
      <c r="H269" s="23"/>
      <c r="I269" s="23"/>
      <c r="J269" s="23"/>
      <c r="O269" s="152"/>
      <c r="T269" s="23"/>
    </row>
    <row r="270" spans="1:20" x14ac:dyDescent="0.25">
      <c r="A270" s="209"/>
      <c r="G270" s="152"/>
      <c r="H270" s="23"/>
      <c r="I270" s="23"/>
      <c r="J270" s="23"/>
      <c r="O270" s="152"/>
      <c r="T270" s="23"/>
    </row>
    <row r="271" spans="1:20" x14ac:dyDescent="0.25">
      <c r="A271" s="209"/>
      <c r="G271" s="152"/>
      <c r="H271" s="23"/>
      <c r="I271" s="23"/>
      <c r="J271" s="23"/>
      <c r="O271" s="152"/>
      <c r="T271" s="23"/>
    </row>
    <row r="272" spans="1:20" x14ac:dyDescent="0.25">
      <c r="A272" s="209"/>
      <c r="G272" s="152"/>
      <c r="H272" s="23"/>
      <c r="I272" s="23"/>
      <c r="J272" s="23"/>
      <c r="O272" s="152"/>
      <c r="T272" s="23"/>
    </row>
    <row r="273" spans="1:20" x14ac:dyDescent="0.25">
      <c r="A273" s="209"/>
      <c r="G273" s="152"/>
      <c r="H273" s="23"/>
      <c r="I273" s="23"/>
      <c r="J273" s="23"/>
      <c r="O273" s="152"/>
      <c r="T273" s="23"/>
    </row>
    <row r="274" spans="1:20" x14ac:dyDescent="0.25">
      <c r="A274" s="209"/>
      <c r="G274" s="152"/>
      <c r="H274" s="23"/>
      <c r="I274" s="23"/>
      <c r="J274" s="23"/>
      <c r="O274" s="152"/>
      <c r="T274" s="23"/>
    </row>
    <row r="275" spans="1:20" x14ac:dyDescent="0.25">
      <c r="A275" s="209"/>
      <c r="G275" s="152"/>
      <c r="H275" s="23"/>
      <c r="I275" s="23"/>
      <c r="J275" s="23"/>
      <c r="O275" s="152"/>
      <c r="T275" s="23"/>
    </row>
    <row r="276" spans="1:20" x14ac:dyDescent="0.25">
      <c r="A276" s="209"/>
      <c r="G276" s="152"/>
      <c r="H276" s="23"/>
      <c r="I276" s="23"/>
      <c r="J276" s="23"/>
      <c r="O276" s="152"/>
      <c r="T276" s="23"/>
    </row>
    <row r="277" spans="1:20" x14ac:dyDescent="0.25">
      <c r="A277" s="209"/>
      <c r="G277" s="152"/>
      <c r="H277" s="23"/>
      <c r="I277" s="23"/>
      <c r="J277" s="23"/>
      <c r="O277" s="152"/>
      <c r="T277" s="23"/>
    </row>
    <row r="278" spans="1:20" x14ac:dyDescent="0.25">
      <c r="A278" s="209"/>
      <c r="G278" s="152"/>
      <c r="H278" s="23"/>
      <c r="I278" s="23"/>
      <c r="J278" s="23"/>
      <c r="O278" s="152"/>
      <c r="T278" s="23"/>
    </row>
    <row r="279" spans="1:20" x14ac:dyDescent="0.25">
      <c r="A279" s="209"/>
      <c r="G279" s="152"/>
      <c r="H279" s="23"/>
      <c r="I279" s="23"/>
      <c r="J279" s="23"/>
      <c r="O279" s="152"/>
      <c r="T279" s="23"/>
    </row>
    <row r="280" spans="1:20" x14ac:dyDescent="0.25">
      <c r="A280" s="209"/>
      <c r="G280" s="152"/>
      <c r="H280" s="23"/>
      <c r="I280" s="23"/>
      <c r="J280" s="23"/>
      <c r="O280" s="152"/>
      <c r="T280" s="23"/>
    </row>
    <row r="281" spans="1:20" x14ac:dyDescent="0.25">
      <c r="A281" s="209"/>
      <c r="G281" s="152"/>
      <c r="H281" s="23"/>
      <c r="I281" s="23"/>
      <c r="J281" s="23"/>
      <c r="O281" s="152"/>
      <c r="T281" s="23"/>
    </row>
    <row r="282" spans="1:20" x14ac:dyDescent="0.25">
      <c r="A282" s="209"/>
      <c r="G282" s="152"/>
      <c r="H282" s="23"/>
      <c r="I282" s="23"/>
      <c r="J282" s="23"/>
      <c r="O282" s="152"/>
      <c r="T282" s="23"/>
    </row>
    <row r="283" spans="1:20" x14ac:dyDescent="0.25">
      <c r="A283" s="209"/>
      <c r="G283" s="152"/>
      <c r="H283" s="23"/>
      <c r="I283" s="23"/>
      <c r="J283" s="23"/>
      <c r="O283" s="152"/>
      <c r="T283" s="23"/>
    </row>
    <row r="284" spans="1:20" x14ac:dyDescent="0.25">
      <c r="A284" s="209"/>
      <c r="G284" s="152"/>
      <c r="H284" s="23"/>
      <c r="I284" s="23"/>
      <c r="J284" s="23"/>
      <c r="O284" s="152"/>
      <c r="T284" s="23"/>
    </row>
    <row r="285" spans="1:20" x14ac:dyDescent="0.25">
      <c r="A285" s="209"/>
      <c r="G285" s="152"/>
      <c r="H285" s="23"/>
      <c r="I285" s="23"/>
      <c r="J285" s="23"/>
      <c r="O285" s="152"/>
      <c r="T285" s="23"/>
    </row>
    <row r="286" spans="1:20" x14ac:dyDescent="0.25">
      <c r="A286" s="209"/>
      <c r="G286" s="152"/>
      <c r="H286" s="23"/>
      <c r="I286" s="23"/>
      <c r="J286" s="23"/>
      <c r="O286" s="152"/>
      <c r="T286" s="23"/>
    </row>
    <row r="287" spans="1:20" x14ac:dyDescent="0.25">
      <c r="A287" s="209"/>
      <c r="G287" s="152"/>
      <c r="H287" s="23"/>
      <c r="I287" s="23"/>
      <c r="J287" s="23"/>
      <c r="O287" s="152"/>
      <c r="T287" s="23"/>
    </row>
    <row r="288" spans="1:20" x14ac:dyDescent="0.25">
      <c r="A288" s="209"/>
      <c r="G288" s="152"/>
      <c r="H288" s="23"/>
      <c r="I288" s="23"/>
      <c r="J288" s="23"/>
      <c r="O288" s="152"/>
      <c r="T288" s="23"/>
    </row>
    <row r="289" spans="1:20" x14ac:dyDescent="0.25">
      <c r="A289" s="209"/>
      <c r="G289" s="152"/>
      <c r="H289" s="23"/>
      <c r="I289" s="23"/>
      <c r="J289" s="23"/>
      <c r="O289" s="152"/>
      <c r="T289" s="23"/>
    </row>
    <row r="290" spans="1:20" x14ac:dyDescent="0.25">
      <c r="A290" s="209"/>
      <c r="G290" s="152"/>
      <c r="H290" s="23"/>
      <c r="I290" s="23"/>
      <c r="J290" s="23"/>
      <c r="O290" s="152"/>
      <c r="T290" s="23"/>
    </row>
    <row r="291" spans="1:20" x14ac:dyDescent="0.25">
      <c r="A291" s="209"/>
      <c r="G291" s="152"/>
      <c r="H291" s="23"/>
      <c r="I291" s="23"/>
      <c r="J291" s="23"/>
      <c r="O291" s="152"/>
      <c r="T291" s="23"/>
    </row>
    <row r="292" spans="1:20" x14ac:dyDescent="0.25">
      <c r="A292" s="209"/>
      <c r="G292" s="152"/>
      <c r="H292" s="23"/>
      <c r="I292" s="23"/>
      <c r="J292" s="23"/>
      <c r="O292" s="152"/>
      <c r="T292" s="23"/>
    </row>
    <row r="293" spans="1:20" x14ac:dyDescent="0.25">
      <c r="A293" s="209"/>
      <c r="G293" s="152"/>
      <c r="H293" s="23"/>
      <c r="I293" s="23"/>
      <c r="J293" s="23"/>
      <c r="O293" s="152"/>
      <c r="T293" s="23"/>
    </row>
    <row r="294" spans="1:20" x14ac:dyDescent="0.25">
      <c r="A294" s="209"/>
      <c r="G294" s="152"/>
      <c r="H294" s="23"/>
      <c r="I294" s="23"/>
      <c r="J294" s="23"/>
      <c r="O294" s="152"/>
      <c r="T294" s="23"/>
    </row>
    <row r="295" spans="1:20" x14ac:dyDescent="0.25">
      <c r="A295" s="209"/>
      <c r="G295" s="152"/>
      <c r="H295" s="23"/>
      <c r="I295" s="23"/>
      <c r="J295" s="23"/>
      <c r="O295" s="152"/>
      <c r="T295" s="23"/>
    </row>
    <row r="296" spans="1:20" x14ac:dyDescent="0.25">
      <c r="A296" s="209"/>
      <c r="G296" s="152"/>
      <c r="H296" s="23"/>
      <c r="I296" s="23"/>
      <c r="J296" s="23"/>
      <c r="O296" s="152"/>
      <c r="T296" s="23"/>
    </row>
    <row r="297" spans="1:20" x14ac:dyDescent="0.25">
      <c r="A297" s="209"/>
      <c r="G297" s="152"/>
      <c r="H297" s="23"/>
      <c r="I297" s="23"/>
      <c r="J297" s="23"/>
      <c r="O297" s="152"/>
      <c r="T297" s="23"/>
    </row>
    <row r="298" spans="1:20" x14ac:dyDescent="0.25">
      <c r="A298" s="209"/>
      <c r="G298" s="152"/>
      <c r="H298" s="23"/>
      <c r="I298" s="23"/>
      <c r="J298" s="23"/>
      <c r="O298" s="152"/>
      <c r="T298" s="23"/>
    </row>
    <row r="299" spans="1:20" x14ac:dyDescent="0.25">
      <c r="A299" s="209"/>
      <c r="G299" s="152"/>
      <c r="H299" s="23"/>
      <c r="I299" s="23"/>
      <c r="J299" s="23"/>
      <c r="O299" s="152"/>
      <c r="T299" s="23"/>
    </row>
    <row r="300" spans="1:20" x14ac:dyDescent="0.25">
      <c r="A300" s="209"/>
      <c r="G300" s="152"/>
      <c r="H300" s="23"/>
      <c r="I300" s="23"/>
      <c r="J300" s="23"/>
      <c r="O300" s="152"/>
      <c r="T300" s="23"/>
    </row>
    <row r="301" spans="1:20" x14ac:dyDescent="0.25">
      <c r="A301" s="209"/>
      <c r="G301" s="152"/>
      <c r="H301" s="23"/>
      <c r="I301" s="23"/>
      <c r="J301" s="23"/>
      <c r="O301" s="152"/>
      <c r="T301" s="23"/>
    </row>
    <row r="302" spans="1:20" x14ac:dyDescent="0.25">
      <c r="A302" s="209"/>
      <c r="G302" s="152"/>
      <c r="H302" s="23"/>
      <c r="I302" s="23"/>
      <c r="J302" s="23"/>
      <c r="O302" s="152"/>
      <c r="T302" s="23"/>
    </row>
    <row r="303" spans="1:20" x14ac:dyDescent="0.25">
      <c r="A303" s="209"/>
      <c r="G303" s="152"/>
      <c r="H303" s="23"/>
      <c r="I303" s="23"/>
      <c r="J303" s="23"/>
      <c r="O303" s="152"/>
      <c r="T303" s="23"/>
    </row>
    <row r="304" spans="1:20" x14ac:dyDescent="0.25">
      <c r="A304" s="209"/>
      <c r="G304" s="152"/>
      <c r="H304" s="23"/>
      <c r="I304" s="23"/>
      <c r="J304" s="23"/>
      <c r="O304" s="152"/>
      <c r="T304" s="23"/>
    </row>
    <row r="305" spans="1:20" x14ac:dyDescent="0.25">
      <c r="A305" s="209"/>
      <c r="G305" s="152"/>
      <c r="H305" s="23"/>
      <c r="I305" s="23"/>
      <c r="J305" s="23"/>
      <c r="O305" s="152"/>
      <c r="T305" s="23"/>
    </row>
    <row r="306" spans="1:20" x14ac:dyDescent="0.25">
      <c r="A306" s="209"/>
      <c r="G306" s="152"/>
      <c r="H306" s="23"/>
      <c r="I306" s="23"/>
      <c r="J306" s="23"/>
      <c r="O306" s="152"/>
      <c r="T306" s="23"/>
    </row>
    <row r="307" spans="1:20" x14ac:dyDescent="0.25">
      <c r="A307" s="209"/>
      <c r="G307" s="152"/>
      <c r="H307" s="23"/>
      <c r="I307" s="23"/>
      <c r="J307" s="23"/>
      <c r="O307" s="152"/>
      <c r="T307" s="23"/>
    </row>
    <row r="308" spans="1:20" x14ac:dyDescent="0.25">
      <c r="A308" s="209"/>
      <c r="G308" s="152"/>
      <c r="H308" s="23"/>
      <c r="I308" s="23"/>
      <c r="J308" s="23"/>
      <c r="O308" s="152"/>
      <c r="T308" s="23"/>
    </row>
    <row r="309" spans="1:20" x14ac:dyDescent="0.25">
      <c r="A309" s="209"/>
      <c r="G309" s="152"/>
      <c r="H309" s="23"/>
      <c r="I309" s="23"/>
      <c r="J309" s="23"/>
      <c r="O309" s="152"/>
      <c r="T309" s="23"/>
    </row>
    <row r="310" spans="1:20" x14ac:dyDescent="0.25">
      <c r="A310" s="209"/>
      <c r="G310" s="152"/>
      <c r="H310" s="23"/>
      <c r="I310" s="23"/>
      <c r="J310" s="23"/>
      <c r="O310" s="152"/>
      <c r="T310" s="23"/>
    </row>
    <row r="311" spans="1:20" x14ac:dyDescent="0.25">
      <c r="A311" s="209"/>
      <c r="G311" s="152"/>
      <c r="H311" s="23"/>
      <c r="I311" s="23"/>
      <c r="J311" s="23"/>
      <c r="O311" s="152"/>
      <c r="T311" s="23"/>
    </row>
    <row r="312" spans="1:20" x14ac:dyDescent="0.25">
      <c r="A312" s="209"/>
      <c r="G312" s="152"/>
      <c r="H312" s="23"/>
      <c r="I312" s="23"/>
      <c r="J312" s="23"/>
      <c r="O312" s="152"/>
      <c r="T312" s="23"/>
    </row>
    <row r="313" spans="1:20" x14ac:dyDescent="0.25">
      <c r="A313" s="209"/>
      <c r="G313" s="152"/>
      <c r="H313" s="23"/>
      <c r="I313" s="23"/>
      <c r="J313" s="23"/>
      <c r="O313" s="152"/>
      <c r="T313" s="23"/>
    </row>
    <row r="314" spans="1:20" x14ac:dyDescent="0.25">
      <c r="A314" s="209"/>
      <c r="G314" s="152"/>
      <c r="H314" s="23"/>
      <c r="I314" s="23"/>
      <c r="J314" s="23"/>
      <c r="O314" s="152"/>
      <c r="T314" s="23"/>
    </row>
    <row r="315" spans="1:20" x14ac:dyDescent="0.25">
      <c r="A315" s="209"/>
      <c r="G315" s="152"/>
      <c r="H315" s="23"/>
      <c r="I315" s="23"/>
      <c r="J315" s="23"/>
      <c r="O315" s="152"/>
      <c r="T315" s="23"/>
    </row>
    <row r="316" spans="1:20" x14ac:dyDescent="0.25">
      <c r="A316" s="209"/>
      <c r="G316" s="152"/>
      <c r="H316" s="23"/>
      <c r="I316" s="23"/>
      <c r="J316" s="23"/>
      <c r="O316" s="152"/>
      <c r="T316" s="23"/>
    </row>
    <row r="317" spans="1:20" x14ac:dyDescent="0.25">
      <c r="A317" s="209"/>
      <c r="G317" s="152"/>
      <c r="H317" s="23"/>
      <c r="I317" s="23"/>
      <c r="J317" s="23"/>
      <c r="O317" s="152"/>
      <c r="T317" s="23"/>
    </row>
    <row r="318" spans="1:20" x14ac:dyDescent="0.25">
      <c r="A318" s="209"/>
      <c r="G318" s="152"/>
      <c r="H318" s="23"/>
      <c r="I318" s="23"/>
      <c r="J318" s="23"/>
      <c r="O318" s="152"/>
      <c r="T318" s="23"/>
    </row>
    <row r="319" spans="1:20" x14ac:dyDescent="0.25">
      <c r="A319" s="209"/>
      <c r="G319" s="152"/>
      <c r="H319" s="23"/>
      <c r="I319" s="23"/>
      <c r="J319" s="23"/>
      <c r="O319" s="152"/>
      <c r="T319" s="23"/>
    </row>
    <row r="320" spans="1:20" x14ac:dyDescent="0.25">
      <c r="A320" s="209"/>
      <c r="G320" s="152"/>
      <c r="H320" s="23"/>
      <c r="I320" s="23"/>
      <c r="J320" s="23"/>
      <c r="O320" s="152"/>
      <c r="T320" s="23"/>
    </row>
    <row r="321" spans="1:20" x14ac:dyDescent="0.25">
      <c r="A321" s="209"/>
      <c r="G321" s="152"/>
      <c r="H321" s="23"/>
      <c r="I321" s="23"/>
      <c r="J321" s="23"/>
      <c r="O321" s="152"/>
      <c r="T321" s="23"/>
    </row>
    <row r="322" spans="1:20" x14ac:dyDescent="0.25">
      <c r="A322" s="209"/>
      <c r="G322" s="152"/>
      <c r="H322" s="23"/>
      <c r="I322" s="23"/>
      <c r="J322" s="23"/>
      <c r="O322" s="152"/>
      <c r="T322" s="23"/>
    </row>
    <row r="323" spans="1:20" x14ac:dyDescent="0.25">
      <c r="A323" s="209"/>
      <c r="G323" s="152"/>
      <c r="H323" s="23"/>
      <c r="I323" s="23"/>
      <c r="J323" s="23"/>
      <c r="O323" s="152"/>
      <c r="T323" s="23"/>
    </row>
    <row r="324" spans="1:20" x14ac:dyDescent="0.25">
      <c r="A324" s="209"/>
      <c r="G324" s="152"/>
      <c r="H324" s="23"/>
      <c r="I324" s="23"/>
      <c r="J324" s="23"/>
      <c r="O324" s="152"/>
      <c r="T324" s="23"/>
    </row>
    <row r="325" spans="1:20" x14ac:dyDescent="0.25">
      <c r="A325" s="209"/>
      <c r="G325" s="152"/>
      <c r="H325" s="23"/>
      <c r="I325" s="23"/>
      <c r="J325" s="23"/>
      <c r="O325" s="152"/>
      <c r="T325" s="23"/>
    </row>
    <row r="326" spans="1:20" x14ac:dyDescent="0.25">
      <c r="A326" s="209"/>
      <c r="G326" s="152"/>
      <c r="H326" s="23"/>
      <c r="I326" s="23"/>
      <c r="J326" s="23"/>
      <c r="O326" s="152"/>
      <c r="T326" s="23"/>
    </row>
    <row r="327" spans="1:20" x14ac:dyDescent="0.25">
      <c r="A327" s="209"/>
      <c r="G327" s="152"/>
      <c r="H327" s="23"/>
      <c r="I327" s="23"/>
      <c r="J327" s="23"/>
      <c r="O327" s="152"/>
      <c r="T327" s="23"/>
    </row>
    <row r="328" spans="1:20" x14ac:dyDescent="0.25">
      <c r="A328" s="209"/>
      <c r="G328" s="152"/>
      <c r="H328" s="23"/>
      <c r="I328" s="23"/>
      <c r="J328" s="23"/>
      <c r="O328" s="152"/>
      <c r="T328" s="23"/>
    </row>
    <row r="329" spans="1:20" x14ac:dyDescent="0.25">
      <c r="A329" s="209"/>
      <c r="G329" s="152"/>
      <c r="H329" s="23"/>
      <c r="I329" s="23"/>
      <c r="J329" s="23"/>
      <c r="O329" s="152"/>
      <c r="T329" s="23"/>
    </row>
    <row r="330" spans="1:20" x14ac:dyDescent="0.25">
      <c r="A330" s="209"/>
      <c r="G330" s="152"/>
      <c r="H330" s="23"/>
      <c r="I330" s="23"/>
      <c r="J330" s="23"/>
      <c r="O330" s="152"/>
      <c r="T330" s="23"/>
    </row>
    <row r="331" spans="1:20" x14ac:dyDescent="0.25">
      <c r="A331" s="209"/>
      <c r="G331" s="152"/>
      <c r="H331" s="23"/>
      <c r="I331" s="23"/>
      <c r="J331" s="23"/>
      <c r="O331" s="152"/>
      <c r="T331" s="23"/>
    </row>
    <row r="332" spans="1:20" x14ac:dyDescent="0.25">
      <c r="A332" s="209"/>
      <c r="G332" s="152"/>
      <c r="H332" s="23"/>
      <c r="I332" s="23"/>
      <c r="J332" s="23"/>
      <c r="O332" s="152"/>
      <c r="T332" s="23"/>
    </row>
    <row r="333" spans="1:20" x14ac:dyDescent="0.25">
      <c r="A333" s="209"/>
      <c r="G333" s="152"/>
      <c r="H333" s="23"/>
      <c r="I333" s="23"/>
      <c r="J333" s="23"/>
      <c r="O333" s="152"/>
      <c r="T333" s="23"/>
    </row>
    <row r="334" spans="1:20" x14ac:dyDescent="0.25">
      <c r="A334" s="209"/>
      <c r="G334" s="152"/>
      <c r="H334" s="23"/>
      <c r="I334" s="23"/>
      <c r="J334" s="23"/>
      <c r="O334" s="152"/>
      <c r="T334" s="23"/>
    </row>
    <row r="335" spans="1:20" x14ac:dyDescent="0.25">
      <c r="A335" s="209"/>
      <c r="G335" s="152"/>
      <c r="H335" s="23"/>
      <c r="I335" s="23"/>
      <c r="J335" s="23"/>
      <c r="O335" s="152"/>
      <c r="T335" s="23"/>
    </row>
    <row r="336" spans="1:20" x14ac:dyDescent="0.25">
      <c r="A336" s="209"/>
      <c r="G336" s="152"/>
      <c r="H336" s="23"/>
      <c r="I336" s="23"/>
      <c r="J336" s="23"/>
      <c r="O336" s="152"/>
      <c r="T336" s="23"/>
    </row>
    <row r="337" spans="1:20" x14ac:dyDescent="0.25">
      <c r="A337" s="209"/>
      <c r="G337" s="152"/>
      <c r="H337" s="23"/>
      <c r="I337" s="23"/>
      <c r="J337" s="23"/>
      <c r="O337" s="152"/>
      <c r="T337" s="23"/>
    </row>
    <row r="338" spans="1:20" x14ac:dyDescent="0.25">
      <c r="A338" s="209"/>
      <c r="G338" s="152"/>
      <c r="H338" s="23"/>
      <c r="I338" s="23"/>
      <c r="J338" s="23"/>
      <c r="O338" s="152"/>
      <c r="T338" s="23"/>
    </row>
    <row r="339" spans="1:20" x14ac:dyDescent="0.25">
      <c r="A339" s="209"/>
      <c r="G339" s="152"/>
      <c r="H339" s="23"/>
      <c r="I339" s="23"/>
      <c r="J339" s="23"/>
      <c r="O339" s="152"/>
      <c r="T339" s="23"/>
    </row>
    <row r="340" spans="1:20" x14ac:dyDescent="0.25">
      <c r="A340" s="209"/>
      <c r="G340" s="152"/>
      <c r="H340" s="23"/>
      <c r="I340" s="23"/>
      <c r="J340" s="23"/>
      <c r="O340" s="152"/>
      <c r="T340" s="23"/>
    </row>
    <row r="341" spans="1:20" x14ac:dyDescent="0.25">
      <c r="A341" s="209"/>
      <c r="G341" s="152"/>
      <c r="H341" s="23"/>
      <c r="I341" s="23"/>
      <c r="J341" s="23"/>
      <c r="O341" s="152"/>
      <c r="T341" s="23"/>
    </row>
    <row r="342" spans="1:20" x14ac:dyDescent="0.25">
      <c r="A342" s="209"/>
      <c r="G342" s="152"/>
      <c r="H342" s="23"/>
      <c r="I342" s="23"/>
      <c r="J342" s="23"/>
      <c r="O342" s="152"/>
      <c r="T342" s="23"/>
    </row>
    <row r="343" spans="1:20" x14ac:dyDescent="0.25">
      <c r="A343" s="209"/>
      <c r="G343" s="152"/>
      <c r="H343" s="23"/>
      <c r="I343" s="23"/>
      <c r="J343" s="23"/>
      <c r="O343" s="152"/>
      <c r="T343" s="23"/>
    </row>
    <row r="344" spans="1:20" x14ac:dyDescent="0.25">
      <c r="A344" s="209"/>
      <c r="G344" s="152"/>
      <c r="H344" s="23"/>
      <c r="I344" s="23"/>
      <c r="J344" s="23"/>
      <c r="O344" s="152"/>
      <c r="T344" s="23"/>
    </row>
    <row r="345" spans="1:20" x14ac:dyDescent="0.25">
      <c r="A345" s="209"/>
      <c r="G345" s="152"/>
      <c r="H345" s="23"/>
      <c r="I345" s="23"/>
      <c r="J345" s="23"/>
      <c r="O345" s="152"/>
      <c r="T345" s="23"/>
    </row>
    <row r="346" spans="1:20" x14ac:dyDescent="0.25">
      <c r="A346" s="209"/>
      <c r="G346" s="152"/>
      <c r="H346" s="23"/>
      <c r="I346" s="23"/>
      <c r="J346" s="23"/>
      <c r="O346" s="152"/>
      <c r="T346" s="23"/>
    </row>
    <row r="347" spans="1:20" x14ac:dyDescent="0.25">
      <c r="A347" s="209"/>
      <c r="G347" s="152"/>
      <c r="H347" s="23"/>
      <c r="I347" s="23"/>
      <c r="J347" s="23"/>
      <c r="O347" s="152"/>
      <c r="T347" s="23"/>
    </row>
    <row r="348" spans="1:20" x14ac:dyDescent="0.25">
      <c r="A348" s="209"/>
      <c r="G348" s="152"/>
      <c r="H348" s="23"/>
      <c r="I348" s="23"/>
      <c r="J348" s="23"/>
      <c r="O348" s="152"/>
      <c r="T348" s="23"/>
    </row>
    <row r="349" spans="1:20" x14ac:dyDescent="0.25">
      <c r="A349" s="209"/>
      <c r="G349" s="152"/>
      <c r="H349" s="23"/>
      <c r="I349" s="23"/>
      <c r="J349" s="23"/>
      <c r="O349" s="152"/>
      <c r="T349" s="23"/>
    </row>
    <row r="350" spans="1:20" x14ac:dyDescent="0.25">
      <c r="A350" s="209"/>
      <c r="G350" s="152"/>
      <c r="H350" s="23"/>
      <c r="I350" s="23"/>
      <c r="J350" s="23"/>
      <c r="O350" s="152"/>
      <c r="T350" s="23"/>
    </row>
    <row r="351" spans="1:20" x14ac:dyDescent="0.25">
      <c r="A351" s="209"/>
      <c r="G351" s="152"/>
      <c r="H351" s="23"/>
      <c r="I351" s="23"/>
      <c r="J351" s="23"/>
      <c r="O351" s="152"/>
      <c r="T351" s="23"/>
    </row>
    <row r="352" spans="1:20" x14ac:dyDescent="0.25">
      <c r="A352" s="209"/>
      <c r="G352" s="152"/>
      <c r="H352" s="23"/>
      <c r="I352" s="23"/>
      <c r="J352" s="23"/>
      <c r="O352" s="152"/>
      <c r="T352" s="23"/>
    </row>
    <row r="353" spans="1:20" x14ac:dyDescent="0.25">
      <c r="A353" s="209"/>
      <c r="G353" s="152"/>
      <c r="H353" s="23"/>
      <c r="I353" s="23"/>
      <c r="J353" s="23"/>
      <c r="O353" s="152"/>
      <c r="T353" s="23"/>
    </row>
    <row r="354" spans="1:20" x14ac:dyDescent="0.25">
      <c r="A354" s="209"/>
      <c r="G354" s="152"/>
      <c r="H354" s="23"/>
      <c r="I354" s="23"/>
      <c r="J354" s="23"/>
      <c r="O354" s="152"/>
      <c r="T354" s="23"/>
    </row>
    <row r="355" spans="1:20" x14ac:dyDescent="0.25">
      <c r="A355" s="209"/>
      <c r="G355" s="152"/>
      <c r="H355" s="23"/>
      <c r="I355" s="23"/>
      <c r="J355" s="23"/>
      <c r="O355" s="152"/>
      <c r="T355" s="23"/>
    </row>
    <row r="356" spans="1:20" x14ac:dyDescent="0.25">
      <c r="A356" s="209"/>
      <c r="G356" s="152"/>
      <c r="H356" s="23"/>
      <c r="I356" s="23"/>
      <c r="J356" s="23"/>
      <c r="O356" s="152"/>
      <c r="T356" s="23"/>
    </row>
    <row r="357" spans="1:20" x14ac:dyDescent="0.25">
      <c r="A357" s="209"/>
      <c r="G357" s="152"/>
      <c r="H357" s="23"/>
      <c r="I357" s="23"/>
      <c r="J357" s="23"/>
      <c r="O357" s="152"/>
      <c r="T357" s="23"/>
    </row>
    <row r="358" spans="1:20" x14ac:dyDescent="0.25">
      <c r="A358" s="209"/>
      <c r="G358" s="152"/>
      <c r="H358" s="23"/>
      <c r="I358" s="23"/>
      <c r="J358" s="23"/>
      <c r="O358" s="152"/>
      <c r="T358" s="23"/>
    </row>
    <row r="359" spans="1:20" x14ac:dyDescent="0.25">
      <c r="A359" s="209"/>
      <c r="G359" s="152"/>
      <c r="H359" s="23"/>
      <c r="I359" s="23"/>
      <c r="J359" s="23"/>
      <c r="O359" s="152"/>
      <c r="T359" s="23"/>
    </row>
    <row r="360" spans="1:20" x14ac:dyDescent="0.25">
      <c r="A360" s="209"/>
      <c r="G360" s="152"/>
      <c r="H360" s="23"/>
      <c r="I360" s="23"/>
      <c r="J360" s="23"/>
      <c r="O360" s="152"/>
      <c r="T360" s="23"/>
    </row>
    <row r="361" spans="1:20" x14ac:dyDescent="0.25">
      <c r="A361" s="209"/>
      <c r="G361" s="152"/>
      <c r="H361" s="23"/>
      <c r="I361" s="23"/>
      <c r="J361" s="23"/>
      <c r="O361" s="152"/>
      <c r="T361" s="23"/>
    </row>
    <row r="362" spans="1:20" x14ac:dyDescent="0.25">
      <c r="A362" s="209"/>
      <c r="G362" s="152"/>
      <c r="H362" s="23"/>
      <c r="I362" s="23"/>
      <c r="J362" s="23"/>
      <c r="O362" s="152"/>
      <c r="T362" s="23"/>
    </row>
    <row r="363" spans="1:20" x14ac:dyDescent="0.25">
      <c r="A363" s="209"/>
      <c r="G363" s="152"/>
      <c r="H363" s="23"/>
      <c r="I363" s="23"/>
      <c r="J363" s="23"/>
      <c r="O363" s="152"/>
      <c r="T363" s="23"/>
    </row>
    <row r="364" spans="1:20" x14ac:dyDescent="0.25">
      <c r="A364" s="209"/>
      <c r="G364" s="152"/>
      <c r="H364" s="23"/>
      <c r="I364" s="23"/>
      <c r="J364" s="23"/>
      <c r="O364" s="152"/>
      <c r="T364" s="23"/>
    </row>
    <row r="365" spans="1:20" x14ac:dyDescent="0.25">
      <c r="A365" s="209"/>
      <c r="G365" s="152"/>
      <c r="H365" s="23"/>
      <c r="I365" s="23"/>
      <c r="J365" s="23"/>
      <c r="O365" s="152"/>
      <c r="T365" s="23"/>
    </row>
    <row r="366" spans="1:20" x14ac:dyDescent="0.25">
      <c r="A366" s="209"/>
      <c r="G366" s="152"/>
      <c r="H366" s="23"/>
      <c r="I366" s="23"/>
      <c r="J366" s="23"/>
      <c r="O366" s="152"/>
      <c r="T366" s="23"/>
    </row>
    <row r="367" spans="1:20" x14ac:dyDescent="0.25">
      <c r="A367" s="209"/>
      <c r="G367" s="152"/>
      <c r="H367" s="23"/>
      <c r="I367" s="23"/>
      <c r="J367" s="23"/>
      <c r="O367" s="152"/>
      <c r="T367" s="23"/>
    </row>
    <row r="368" spans="1:20" x14ac:dyDescent="0.25">
      <c r="A368" s="209"/>
      <c r="G368" s="152"/>
      <c r="H368" s="23"/>
      <c r="I368" s="23"/>
      <c r="J368" s="23"/>
      <c r="O368" s="152"/>
      <c r="T368" s="23"/>
    </row>
    <row r="369" spans="1:20" x14ac:dyDescent="0.25">
      <c r="A369" s="209"/>
      <c r="G369" s="152"/>
      <c r="H369" s="23"/>
      <c r="I369" s="23"/>
      <c r="J369" s="23"/>
      <c r="O369" s="152"/>
      <c r="T369" s="23"/>
    </row>
    <row r="370" spans="1:20" x14ac:dyDescent="0.25">
      <c r="A370" s="209"/>
      <c r="G370" s="152"/>
      <c r="H370" s="23"/>
      <c r="I370" s="23"/>
      <c r="J370" s="23"/>
      <c r="O370" s="152"/>
      <c r="T370" s="23"/>
    </row>
    <row r="371" spans="1:20" x14ac:dyDescent="0.25">
      <c r="A371" s="209"/>
      <c r="G371" s="152"/>
      <c r="H371" s="23"/>
      <c r="I371" s="23"/>
      <c r="J371" s="23"/>
      <c r="O371" s="152"/>
      <c r="T371" s="23"/>
    </row>
    <row r="372" spans="1:20" x14ac:dyDescent="0.25">
      <c r="A372" s="209"/>
      <c r="G372" s="152"/>
      <c r="H372" s="23"/>
      <c r="I372" s="23"/>
      <c r="J372" s="23"/>
      <c r="O372" s="152"/>
      <c r="T372" s="23"/>
    </row>
    <row r="373" spans="1:20" x14ac:dyDescent="0.25">
      <c r="A373" s="209"/>
      <c r="G373" s="152"/>
      <c r="H373" s="23"/>
      <c r="I373" s="23"/>
      <c r="J373" s="23"/>
      <c r="O373" s="152"/>
      <c r="T373" s="23"/>
    </row>
    <row r="374" spans="1:20" x14ac:dyDescent="0.25">
      <c r="A374" s="209"/>
      <c r="G374" s="152"/>
      <c r="H374" s="23"/>
      <c r="I374" s="23"/>
      <c r="J374" s="23"/>
      <c r="O374" s="152"/>
      <c r="T374" s="23"/>
    </row>
    <row r="375" spans="1:20" x14ac:dyDescent="0.25">
      <c r="A375" s="209"/>
      <c r="G375" s="152"/>
      <c r="H375" s="23"/>
      <c r="I375" s="23"/>
      <c r="J375" s="23"/>
      <c r="O375" s="152"/>
      <c r="T375" s="23"/>
    </row>
    <row r="376" spans="1:20" x14ac:dyDescent="0.25">
      <c r="A376" s="209"/>
      <c r="G376" s="152"/>
      <c r="H376" s="23"/>
      <c r="I376" s="23"/>
      <c r="J376" s="23"/>
      <c r="O376" s="152"/>
      <c r="T376" s="23"/>
    </row>
    <row r="377" spans="1:20" x14ac:dyDescent="0.25">
      <c r="A377" s="209"/>
      <c r="G377" s="152"/>
      <c r="H377" s="23"/>
      <c r="I377" s="23"/>
      <c r="J377" s="23"/>
      <c r="O377" s="152"/>
      <c r="T377" s="23"/>
    </row>
    <row r="378" spans="1:20" x14ac:dyDescent="0.25">
      <c r="A378" s="209"/>
      <c r="G378" s="152"/>
      <c r="H378" s="23"/>
      <c r="I378" s="23"/>
      <c r="J378" s="23"/>
      <c r="O378" s="152"/>
      <c r="T378" s="23"/>
    </row>
    <row r="379" spans="1:20" x14ac:dyDescent="0.25">
      <c r="A379" s="209"/>
      <c r="G379" s="152"/>
      <c r="H379" s="23"/>
      <c r="I379" s="23"/>
      <c r="J379" s="23"/>
      <c r="O379" s="152"/>
      <c r="T379" s="23"/>
    </row>
    <row r="380" spans="1:20" x14ac:dyDescent="0.25">
      <c r="A380" s="209"/>
      <c r="G380" s="152"/>
      <c r="H380" s="23"/>
      <c r="I380" s="23"/>
      <c r="J380" s="23"/>
      <c r="O380" s="152"/>
      <c r="T380" s="23"/>
    </row>
    <row r="381" spans="1:20" x14ac:dyDescent="0.25">
      <c r="A381" s="209"/>
      <c r="G381" s="152"/>
      <c r="H381" s="23"/>
      <c r="I381" s="23"/>
      <c r="J381" s="23"/>
      <c r="O381" s="152"/>
      <c r="T381" s="23"/>
    </row>
    <row r="382" spans="1:20" x14ac:dyDescent="0.25">
      <c r="A382" s="209"/>
      <c r="G382" s="152"/>
      <c r="H382" s="23"/>
      <c r="I382" s="23"/>
      <c r="J382" s="23"/>
      <c r="O382" s="152"/>
      <c r="T382" s="23"/>
    </row>
    <row r="383" spans="1:20" x14ac:dyDescent="0.25">
      <c r="A383" s="209"/>
      <c r="G383" s="152"/>
      <c r="H383" s="23"/>
      <c r="I383" s="23"/>
      <c r="J383" s="23"/>
      <c r="O383" s="152"/>
      <c r="T383" s="23"/>
    </row>
    <row r="384" spans="1:20" x14ac:dyDescent="0.25">
      <c r="A384" s="209"/>
      <c r="G384" s="152"/>
      <c r="H384" s="23"/>
      <c r="I384" s="23"/>
      <c r="J384" s="23"/>
      <c r="O384" s="152"/>
      <c r="T384" s="23"/>
    </row>
    <row r="385" spans="1:20" x14ac:dyDescent="0.25">
      <c r="A385" s="209"/>
      <c r="G385" s="152"/>
      <c r="H385" s="23"/>
      <c r="I385" s="23"/>
      <c r="J385" s="23"/>
      <c r="O385" s="152"/>
      <c r="T385" s="23"/>
    </row>
    <row r="386" spans="1:20" x14ac:dyDescent="0.25">
      <c r="A386" s="209"/>
      <c r="G386" s="152"/>
      <c r="H386" s="23"/>
      <c r="I386" s="23"/>
      <c r="J386" s="23"/>
      <c r="O386" s="152"/>
      <c r="T386" s="23"/>
    </row>
    <row r="387" spans="1:20" x14ac:dyDescent="0.25">
      <c r="A387" s="209"/>
      <c r="G387" s="152"/>
      <c r="H387" s="23"/>
      <c r="I387" s="23"/>
      <c r="J387" s="23"/>
      <c r="O387" s="152"/>
      <c r="T387" s="23"/>
    </row>
    <row r="388" spans="1:20" x14ac:dyDescent="0.25">
      <c r="A388" s="209"/>
      <c r="G388" s="152"/>
      <c r="H388" s="23"/>
      <c r="I388" s="23"/>
      <c r="J388" s="23"/>
      <c r="O388" s="152"/>
      <c r="T388" s="23"/>
    </row>
    <row r="389" spans="1:20" x14ac:dyDescent="0.25">
      <c r="A389" s="209"/>
      <c r="G389" s="152"/>
      <c r="H389" s="23"/>
      <c r="I389" s="23"/>
      <c r="J389" s="23"/>
      <c r="O389" s="152"/>
      <c r="T389" s="23"/>
    </row>
    <row r="390" spans="1:20" x14ac:dyDescent="0.25">
      <c r="A390" s="209"/>
      <c r="G390" s="152"/>
      <c r="H390" s="23"/>
      <c r="I390" s="23"/>
      <c r="J390" s="23"/>
      <c r="O390" s="152"/>
      <c r="T390" s="23"/>
    </row>
    <row r="391" spans="1:20" x14ac:dyDescent="0.25">
      <c r="A391" s="209"/>
      <c r="G391" s="152"/>
      <c r="H391" s="23"/>
      <c r="I391" s="23"/>
      <c r="J391" s="23"/>
      <c r="O391" s="152"/>
      <c r="T391" s="23"/>
    </row>
    <row r="392" spans="1:20" x14ac:dyDescent="0.25">
      <c r="A392" s="209"/>
      <c r="G392" s="152"/>
      <c r="H392" s="23"/>
      <c r="I392" s="23"/>
      <c r="J392" s="23"/>
      <c r="O392" s="152"/>
      <c r="T392" s="23"/>
    </row>
    <row r="393" spans="1:20" x14ac:dyDescent="0.25">
      <c r="A393" s="209"/>
      <c r="G393" s="152"/>
      <c r="H393" s="23"/>
      <c r="I393" s="23"/>
      <c r="J393" s="23"/>
      <c r="O393" s="152"/>
      <c r="T393" s="23"/>
    </row>
    <row r="394" spans="1:20" x14ac:dyDescent="0.25">
      <c r="A394" s="209"/>
      <c r="G394" s="152"/>
      <c r="H394" s="23"/>
      <c r="I394" s="23"/>
      <c r="J394" s="23"/>
      <c r="O394" s="152"/>
      <c r="T394" s="23"/>
    </row>
    <row r="395" spans="1:20" x14ac:dyDescent="0.25">
      <c r="A395" s="209"/>
      <c r="G395" s="152"/>
      <c r="H395" s="23"/>
      <c r="I395" s="23"/>
      <c r="J395" s="23"/>
      <c r="O395" s="152"/>
      <c r="T395" s="23"/>
    </row>
    <row r="396" spans="1:20" x14ac:dyDescent="0.25">
      <c r="A396" s="209"/>
      <c r="G396" s="152"/>
      <c r="H396" s="23"/>
      <c r="I396" s="23"/>
      <c r="J396" s="23"/>
      <c r="O396" s="152"/>
      <c r="T396" s="23"/>
    </row>
    <row r="397" spans="1:20" x14ac:dyDescent="0.25">
      <c r="A397" s="209"/>
      <c r="G397" s="152"/>
      <c r="H397" s="23"/>
      <c r="I397" s="23"/>
      <c r="J397" s="23"/>
      <c r="O397" s="152"/>
      <c r="T397" s="23"/>
    </row>
    <row r="398" spans="1:20" x14ac:dyDescent="0.25">
      <c r="A398" s="209"/>
      <c r="G398" s="152"/>
      <c r="H398" s="23"/>
      <c r="I398" s="23"/>
      <c r="J398" s="23"/>
      <c r="O398" s="152"/>
      <c r="T398" s="23"/>
    </row>
    <row r="399" spans="1:20" x14ac:dyDescent="0.25">
      <c r="A399" s="209"/>
      <c r="G399" s="152"/>
      <c r="H399" s="23"/>
      <c r="I399" s="23"/>
      <c r="J399" s="23"/>
      <c r="O399" s="152"/>
      <c r="T399" s="23"/>
    </row>
    <row r="400" spans="1:20" x14ac:dyDescent="0.25">
      <c r="A400" s="209"/>
      <c r="G400" s="152"/>
      <c r="H400" s="23"/>
      <c r="I400" s="23"/>
      <c r="J400" s="23"/>
      <c r="O400" s="152"/>
      <c r="T400" s="23"/>
    </row>
  </sheetData>
  <sheetProtection selectLockedCells="1"/>
  <sortState ref="G5:J14">
    <sortCondition ref="G5"/>
  </sortState>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2D6FD-F29E-4B56-A114-56C4802279DE}">
  <sheetPr codeName="Plan38"/>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3.28515625" style="116" hidden="1" customWidth="1"/>
    <col min="4" max="4" width="27" style="116" hidden="1" customWidth="1"/>
    <col min="5" max="5" width="14.7109375" style="116" hidden="1" customWidth="1"/>
    <col min="6" max="6" width="10.28515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D1" s="234"/>
      <c r="G1" s="261"/>
      <c r="H1" s="261"/>
      <c r="I1" s="261"/>
      <c r="J1" s="261"/>
      <c r="K1" s="261"/>
      <c r="T1" s="153"/>
    </row>
    <row r="2" spans="1:20" s="18" customFormat="1" ht="24" hidden="1" customHeight="1" x14ac:dyDescent="0.25">
      <c r="A2" s="209"/>
      <c r="C2" s="19"/>
      <c r="D2" s="19"/>
      <c r="E2" s="19"/>
      <c r="T2" s="153"/>
    </row>
    <row r="3" spans="1:20" s="20" customFormat="1" ht="39" customHeight="1" thickBot="1" x14ac:dyDescent="0.3">
      <c r="A3" s="209"/>
      <c r="D3" s="123" t="s">
        <v>345</v>
      </c>
      <c r="E3" s="123" t="s">
        <v>344</v>
      </c>
      <c r="T3" s="154"/>
    </row>
    <row r="4" spans="1:20" s="20" customFormat="1" ht="30" customHeight="1" thickTop="1" thickBot="1" x14ac:dyDescent="0.3">
      <c r="A4" s="209"/>
      <c r="C4" s="21"/>
      <c r="D4" s="21"/>
      <c r="E4" s="21"/>
      <c r="F4" s="21"/>
      <c r="G4" s="155" t="s">
        <v>331</v>
      </c>
      <c r="H4" s="160" t="s">
        <v>343</v>
      </c>
      <c r="I4" s="161" t="s">
        <v>332</v>
      </c>
      <c r="J4" s="161" t="s">
        <v>333</v>
      </c>
      <c r="K4" s="155" t="s">
        <v>334</v>
      </c>
      <c r="L4" s="161" t="s">
        <v>335</v>
      </c>
      <c r="M4" s="161" t="s">
        <v>336</v>
      </c>
      <c r="N4" s="161" t="s">
        <v>338</v>
      </c>
      <c r="O4" s="161" t="s">
        <v>337</v>
      </c>
      <c r="P4" s="162" t="s">
        <v>339</v>
      </c>
      <c r="Q4" s="162" t="s">
        <v>340</v>
      </c>
      <c r="R4" s="162" t="s">
        <v>341</v>
      </c>
      <c r="S4" s="162" t="s">
        <v>342</v>
      </c>
      <c r="T4" s="162" t="s">
        <v>351</v>
      </c>
    </row>
    <row r="5" spans="1:20" s="20" customFormat="1" ht="19.5" customHeight="1" thickTop="1" x14ac:dyDescent="0.25">
      <c r="A5" s="209"/>
      <c r="C5" s="21"/>
      <c r="D5" s="21"/>
      <c r="E5" s="21"/>
      <c r="F5" s="21"/>
      <c r="G5" s="152"/>
      <c r="H5" s="23"/>
      <c r="I5" s="23"/>
      <c r="J5" s="152"/>
      <c r="K5" s="152"/>
      <c r="L5" s="23"/>
      <c r="M5" s="23"/>
      <c r="N5" s="23"/>
      <c r="O5" s="152" t="s">
        <v>587</v>
      </c>
      <c r="P5" s="23"/>
      <c r="Q5" s="23"/>
      <c r="R5" s="23"/>
      <c r="S5" s="23"/>
      <c r="T5" s="23"/>
    </row>
    <row r="6" spans="1:20" s="20" customFormat="1" ht="19.5" customHeight="1" x14ac:dyDescent="0.25">
      <c r="A6" s="209"/>
      <c r="C6" s="21"/>
      <c r="D6" s="21"/>
      <c r="E6" s="21"/>
      <c r="F6" s="21"/>
      <c r="G6" s="152"/>
      <c r="H6" s="23"/>
      <c r="I6" s="23"/>
      <c r="J6" s="152"/>
      <c r="O6" s="152" t="s">
        <v>591</v>
      </c>
      <c r="T6" s="23"/>
    </row>
    <row r="7" spans="1:20" s="20" customFormat="1" ht="19.5" customHeight="1" x14ac:dyDescent="0.25">
      <c r="A7" s="209"/>
      <c r="C7" s="21"/>
      <c r="D7" s="21"/>
      <c r="E7" s="21"/>
      <c r="F7" s="21"/>
      <c r="G7" s="152"/>
      <c r="H7" s="23"/>
      <c r="I7" s="23"/>
      <c r="J7" s="152"/>
      <c r="O7" s="152" t="s">
        <v>588</v>
      </c>
      <c r="T7" s="23"/>
    </row>
    <row r="8" spans="1:20" s="20" customFormat="1" ht="19.5" customHeight="1" x14ac:dyDescent="0.25">
      <c r="A8" s="209"/>
      <c r="C8" s="21"/>
      <c r="D8" s="21"/>
      <c r="E8" s="21"/>
      <c r="F8" s="21"/>
      <c r="G8" s="152"/>
      <c r="H8" s="23"/>
      <c r="I8" s="23"/>
      <c r="J8" s="152"/>
      <c r="O8" s="152" t="s">
        <v>585</v>
      </c>
      <c r="T8" s="23"/>
    </row>
    <row r="9" spans="1:20" s="20" customFormat="1" ht="19.5" customHeight="1" x14ac:dyDescent="0.25">
      <c r="A9" s="209"/>
      <c r="C9" s="21"/>
      <c r="D9" s="21"/>
      <c r="E9" s="21"/>
      <c r="F9" s="21"/>
      <c r="G9" s="152"/>
      <c r="H9" s="23"/>
      <c r="I9" s="23"/>
      <c r="J9" s="152"/>
      <c r="O9" s="152" t="s">
        <v>586</v>
      </c>
      <c r="T9" s="23"/>
    </row>
    <row r="10" spans="1:20" s="20" customFormat="1" ht="19.5" customHeight="1" x14ac:dyDescent="0.25">
      <c r="A10" s="209"/>
      <c r="C10" s="21"/>
      <c r="D10" s="21"/>
      <c r="E10" s="21"/>
      <c r="F10" s="21"/>
      <c r="G10" s="152"/>
      <c r="H10" s="23"/>
      <c r="I10" s="23"/>
      <c r="J10" s="152"/>
      <c r="O10" s="152" t="s">
        <v>590</v>
      </c>
      <c r="T10" s="23"/>
    </row>
    <row r="11" spans="1:20" s="20" customFormat="1" ht="19.5" customHeight="1" x14ac:dyDescent="0.25">
      <c r="A11" s="209"/>
      <c r="C11" s="21"/>
      <c r="D11" s="21"/>
      <c r="E11" s="21"/>
      <c r="F11" s="21"/>
      <c r="G11" s="152"/>
      <c r="H11" s="23"/>
      <c r="I11" s="23"/>
      <c r="J11" s="152"/>
      <c r="O11" s="152" t="s">
        <v>589</v>
      </c>
      <c r="T11" s="23"/>
    </row>
    <row r="12" spans="1:20" s="20" customFormat="1" ht="19.5" customHeight="1" x14ac:dyDescent="0.25">
      <c r="A12" s="209"/>
      <c r="C12" s="21"/>
      <c r="D12" s="21"/>
      <c r="E12" s="21"/>
      <c r="F12" s="21"/>
      <c r="G12" s="152"/>
      <c r="H12" s="23"/>
      <c r="I12" s="23"/>
      <c r="J12" s="152"/>
      <c r="O12" s="152"/>
      <c r="T12" s="23"/>
    </row>
    <row r="13" spans="1:20" s="20" customFormat="1" ht="19.5" customHeight="1" x14ac:dyDescent="0.25">
      <c r="A13" s="209"/>
      <c r="C13" s="21"/>
      <c r="D13" s="21"/>
      <c r="E13" s="21"/>
      <c r="F13" s="21"/>
      <c r="G13" s="152"/>
      <c r="H13" s="23"/>
      <c r="I13" s="23"/>
      <c r="J13" s="152"/>
      <c r="O13" s="152"/>
      <c r="T13" s="23"/>
    </row>
    <row r="14" spans="1:20" s="20" customFormat="1" ht="19.5" customHeight="1" x14ac:dyDescent="0.25">
      <c r="A14" s="209"/>
      <c r="C14" s="21"/>
      <c r="D14" s="21"/>
      <c r="E14" s="21"/>
      <c r="F14" s="21"/>
      <c r="G14" s="152"/>
      <c r="H14" s="23"/>
      <c r="I14" s="23"/>
      <c r="J14" s="152"/>
      <c r="O14" s="152"/>
      <c r="T14" s="23"/>
    </row>
    <row r="15" spans="1:20" s="20" customFormat="1" ht="19.5" customHeight="1" x14ac:dyDescent="0.25">
      <c r="A15" s="209"/>
      <c r="C15" s="21"/>
      <c r="D15" s="21"/>
      <c r="E15" s="21"/>
      <c r="F15" s="21"/>
      <c r="G15" s="152"/>
      <c r="H15" s="23"/>
      <c r="I15" s="23"/>
      <c r="J15" s="152"/>
      <c r="O15" s="152"/>
      <c r="T15" s="23"/>
    </row>
    <row r="16" spans="1:20" s="20" customFormat="1" ht="19.5" customHeight="1" x14ac:dyDescent="0.25">
      <c r="A16" s="209"/>
      <c r="C16" s="21"/>
      <c r="D16" s="21"/>
      <c r="E16" s="21"/>
      <c r="F16" s="21"/>
      <c r="G16" s="152"/>
      <c r="H16" s="23"/>
      <c r="I16" s="23"/>
      <c r="J16" s="152"/>
      <c r="O16" s="152"/>
      <c r="T16" s="23"/>
    </row>
    <row r="17" spans="1:20" s="20" customFormat="1" ht="19.5" customHeight="1" x14ac:dyDescent="0.25">
      <c r="A17" s="209"/>
      <c r="C17" s="21"/>
      <c r="D17" s="131"/>
      <c r="E17" s="132"/>
      <c r="F17" s="21"/>
      <c r="G17" s="152"/>
      <c r="H17" s="23"/>
      <c r="I17" s="23"/>
      <c r="J17" s="152"/>
      <c r="O17" s="152"/>
      <c r="T17" s="23"/>
    </row>
    <row r="18" spans="1:20" s="20" customFormat="1" ht="19.5" customHeight="1" x14ac:dyDescent="0.25">
      <c r="A18" s="209"/>
      <c r="C18" s="21"/>
      <c r="D18" s="131"/>
      <c r="E18" s="132"/>
      <c r="F18" s="21"/>
      <c r="G18" s="152"/>
      <c r="H18" s="23"/>
      <c r="I18" s="23"/>
      <c r="J18" s="152"/>
      <c r="O18" s="152"/>
      <c r="T18" s="23"/>
    </row>
    <row r="19" spans="1:20" s="20" customFormat="1" ht="19.5" customHeight="1" x14ac:dyDescent="0.25">
      <c r="A19" s="209"/>
      <c r="C19" s="21"/>
      <c r="D19" s="131"/>
      <c r="E19" s="132"/>
      <c r="F19" s="21"/>
      <c r="G19" s="152"/>
      <c r="H19" s="23"/>
      <c r="I19" s="23"/>
      <c r="J19" s="152"/>
      <c r="O19" s="152"/>
      <c r="T19" s="23"/>
    </row>
    <row r="20" spans="1:20" s="20" customFormat="1" ht="19.5" customHeight="1" x14ac:dyDescent="0.25">
      <c r="A20" s="209"/>
      <c r="C20" s="21"/>
      <c r="D20" s="131"/>
      <c r="E20" s="132"/>
      <c r="F20" s="21"/>
      <c r="G20" s="152"/>
      <c r="H20" s="23"/>
      <c r="I20" s="23"/>
      <c r="J20" s="152"/>
      <c r="O20" s="152"/>
      <c r="T20" s="23"/>
    </row>
    <row r="21" spans="1:20" s="20" customFormat="1" ht="19.5" customHeight="1" x14ac:dyDescent="0.25">
      <c r="A21" s="209"/>
      <c r="C21" s="21"/>
      <c r="D21" s="131"/>
      <c r="E21" s="132"/>
      <c r="F21" s="21"/>
      <c r="G21" s="152"/>
      <c r="H21" s="23"/>
      <c r="I21" s="23"/>
      <c r="J21" s="152"/>
      <c r="O21" s="152"/>
      <c r="T21" s="23"/>
    </row>
    <row r="22" spans="1:20" s="20" customFormat="1" ht="19.5" customHeight="1" x14ac:dyDescent="0.25">
      <c r="A22" s="209"/>
      <c r="C22" s="21"/>
      <c r="D22" s="131"/>
      <c r="E22" s="132"/>
      <c r="F22" s="21"/>
      <c r="G22" s="152"/>
      <c r="H22" s="23"/>
      <c r="I22" s="23"/>
      <c r="J22" s="152"/>
      <c r="O22" s="152"/>
      <c r="T22" s="23"/>
    </row>
    <row r="23" spans="1:20" s="20" customFormat="1" ht="19.5" customHeight="1" x14ac:dyDescent="0.25">
      <c r="A23" s="209"/>
      <c r="C23" s="21"/>
      <c r="D23" s="131"/>
      <c r="E23" s="132"/>
      <c r="F23" s="21"/>
      <c r="G23" s="152"/>
      <c r="H23" s="23"/>
      <c r="I23" s="23"/>
      <c r="J23" s="152"/>
      <c r="O23" s="152"/>
      <c r="T23" s="23"/>
    </row>
    <row r="24" spans="1:20" s="20" customFormat="1" ht="19.5" customHeight="1" x14ac:dyDescent="0.25">
      <c r="A24" s="209"/>
      <c r="C24" s="21"/>
      <c r="D24" s="131"/>
      <c r="E24" s="132"/>
      <c r="F24" s="21"/>
      <c r="G24" s="152"/>
      <c r="H24" s="23"/>
      <c r="I24" s="23"/>
      <c r="J24" s="152"/>
      <c r="O24" s="152"/>
      <c r="T24" s="23"/>
    </row>
    <row r="25" spans="1:20" s="20" customFormat="1" ht="19.5" customHeight="1" x14ac:dyDescent="0.25">
      <c r="A25" s="209"/>
      <c r="C25" s="21"/>
      <c r="D25" s="131"/>
      <c r="E25" s="132"/>
      <c r="F25" s="21"/>
      <c r="G25" s="152"/>
      <c r="H25" s="23"/>
      <c r="I25" s="23"/>
      <c r="J25" s="152"/>
      <c r="O25" s="152"/>
      <c r="T25" s="23"/>
    </row>
    <row r="26" spans="1:20" s="20" customFormat="1" ht="19.5" customHeight="1" x14ac:dyDescent="0.25">
      <c r="A26" s="209"/>
      <c r="C26" s="21"/>
      <c r="D26" s="131"/>
      <c r="E26" s="132"/>
      <c r="F26" s="21"/>
      <c r="G26" s="152"/>
      <c r="H26" s="23"/>
      <c r="I26" s="23"/>
      <c r="J26" s="152"/>
      <c r="O26" s="152"/>
      <c r="T26" s="23"/>
    </row>
    <row r="27" spans="1:20" s="20" customFormat="1" ht="19.5" customHeight="1" x14ac:dyDescent="0.25">
      <c r="A27" s="209"/>
      <c r="C27" s="21"/>
      <c r="D27" s="131"/>
      <c r="E27" s="132"/>
      <c r="F27" s="21"/>
      <c r="G27" s="152"/>
      <c r="H27" s="23"/>
      <c r="I27" s="23"/>
      <c r="J27" s="152"/>
      <c r="O27" s="152"/>
      <c r="T27" s="23"/>
    </row>
    <row r="28" spans="1:20" s="20" customFormat="1" ht="19.5" customHeight="1" x14ac:dyDescent="0.25">
      <c r="A28" s="209"/>
      <c r="C28" s="21"/>
      <c r="D28" s="131"/>
      <c r="E28" s="132"/>
      <c r="F28" s="21"/>
      <c r="G28" s="152"/>
      <c r="H28" s="23"/>
      <c r="I28" s="23"/>
      <c r="J28" s="152"/>
      <c r="O28" s="152"/>
      <c r="T28" s="23"/>
    </row>
    <row r="29" spans="1:20" s="20" customFormat="1" ht="19.5" customHeight="1" x14ac:dyDescent="0.25">
      <c r="A29" s="209"/>
      <c r="C29" s="21"/>
      <c r="D29" s="131"/>
      <c r="E29" s="132"/>
      <c r="F29" s="21"/>
      <c r="G29" s="152"/>
      <c r="H29" s="23"/>
      <c r="I29" s="23"/>
      <c r="J29" s="152"/>
      <c r="O29" s="152"/>
      <c r="T29" s="23"/>
    </row>
    <row r="30" spans="1:20" s="20" customFormat="1" ht="19.5" customHeight="1" x14ac:dyDescent="0.25">
      <c r="A30" s="209"/>
      <c r="C30" s="21"/>
      <c r="D30" s="131"/>
      <c r="E30" s="132"/>
      <c r="F30" s="21"/>
      <c r="G30" s="152"/>
      <c r="H30" s="23"/>
      <c r="I30" s="23"/>
      <c r="J30" s="152"/>
      <c r="O30" s="152"/>
      <c r="T30" s="23"/>
    </row>
    <row r="31" spans="1:20" s="20" customFormat="1" ht="19.5" customHeight="1" x14ac:dyDescent="0.25">
      <c r="A31" s="209"/>
      <c r="C31" s="21"/>
      <c r="D31" s="131"/>
      <c r="E31" s="132"/>
      <c r="F31" s="21"/>
      <c r="G31" s="152"/>
      <c r="H31" s="23"/>
      <c r="I31" s="23"/>
      <c r="J31" s="23"/>
      <c r="O31" s="152"/>
      <c r="T31" s="23"/>
    </row>
    <row r="32" spans="1:20" s="20" customFormat="1" ht="19.5" customHeight="1" x14ac:dyDescent="0.25">
      <c r="A32" s="209"/>
      <c r="C32" s="21"/>
      <c r="D32" s="131"/>
      <c r="E32" s="132"/>
      <c r="F32" s="21"/>
      <c r="G32" s="152"/>
      <c r="H32" s="23"/>
      <c r="I32" s="23"/>
      <c r="J32" s="23"/>
      <c r="O32" s="152"/>
      <c r="T32" s="23"/>
    </row>
    <row r="33" spans="1:20" s="20" customFormat="1" ht="19.5" customHeight="1" x14ac:dyDescent="0.25">
      <c r="A33" s="209"/>
      <c r="C33" s="21"/>
      <c r="D33" s="131"/>
      <c r="E33" s="132"/>
      <c r="F33" s="21"/>
      <c r="G33" s="152"/>
      <c r="H33" s="23"/>
      <c r="I33" s="23"/>
      <c r="J33" s="23"/>
      <c r="O33" s="152"/>
      <c r="T33" s="23"/>
    </row>
    <row r="34" spans="1:20" s="20" customFormat="1" ht="19.5" customHeight="1" x14ac:dyDescent="0.25">
      <c r="A34" s="209"/>
      <c r="C34" s="21"/>
      <c r="D34" s="131"/>
      <c r="E34" s="132"/>
      <c r="F34" s="21"/>
      <c r="G34" s="152"/>
      <c r="H34" s="23"/>
      <c r="I34" s="23"/>
      <c r="J34" s="23"/>
      <c r="O34" s="152"/>
      <c r="T34" s="23"/>
    </row>
    <row r="35" spans="1:20" s="20" customFormat="1" ht="19.5" customHeight="1" x14ac:dyDescent="0.25">
      <c r="A35" s="209"/>
      <c r="C35" s="21"/>
      <c r="D35" s="131"/>
      <c r="E35" s="132"/>
      <c r="F35" s="21"/>
      <c r="G35" s="152"/>
      <c r="H35" s="23"/>
      <c r="I35" s="23"/>
      <c r="J35" s="23"/>
      <c r="O35" s="152"/>
      <c r="T35" s="23"/>
    </row>
    <row r="36" spans="1:20" s="20" customFormat="1" ht="19.5" customHeight="1" x14ac:dyDescent="0.25">
      <c r="A36" s="209"/>
      <c r="C36" s="21"/>
      <c r="D36" s="131"/>
      <c r="E36" s="132"/>
      <c r="F36" s="21"/>
      <c r="G36" s="152"/>
      <c r="H36" s="23"/>
      <c r="I36" s="23"/>
      <c r="J36" s="23"/>
      <c r="O36" s="152"/>
      <c r="T36" s="23"/>
    </row>
    <row r="37" spans="1:20" s="20" customFormat="1" ht="19.5" customHeight="1" x14ac:dyDescent="0.25">
      <c r="A37" s="209"/>
      <c r="C37" s="21"/>
      <c r="D37" s="131"/>
      <c r="E37" s="132"/>
      <c r="F37" s="21"/>
      <c r="G37" s="152"/>
      <c r="H37" s="23"/>
      <c r="I37" s="23"/>
      <c r="J37" s="23"/>
      <c r="O37" s="152"/>
      <c r="T37" s="23"/>
    </row>
    <row r="38" spans="1:20" s="20" customFormat="1" ht="19.5" customHeight="1" x14ac:dyDescent="0.25">
      <c r="A38" s="209"/>
      <c r="C38" s="21"/>
      <c r="D38" s="131"/>
      <c r="E38" s="132"/>
      <c r="F38" s="21"/>
      <c r="G38" s="152"/>
      <c r="H38" s="23"/>
      <c r="I38" s="23"/>
      <c r="J38" s="23"/>
      <c r="O38" s="152"/>
      <c r="T38" s="23"/>
    </row>
    <row r="39" spans="1:20" s="20" customFormat="1" ht="19.5" customHeight="1" x14ac:dyDescent="0.25">
      <c r="A39" s="209"/>
      <c r="C39" s="21"/>
      <c r="D39" s="131"/>
      <c r="E39" s="132"/>
      <c r="F39" s="21"/>
      <c r="G39" s="152"/>
      <c r="H39" s="23"/>
      <c r="I39" s="23"/>
      <c r="J39" s="23"/>
      <c r="O39" s="152"/>
      <c r="T39" s="23"/>
    </row>
    <row r="40" spans="1:20" s="20" customFormat="1" ht="19.5" customHeight="1" x14ac:dyDescent="0.25">
      <c r="A40" s="209"/>
      <c r="C40" s="21"/>
      <c r="D40" s="131"/>
      <c r="E40" s="132"/>
      <c r="F40" s="21"/>
      <c r="G40" s="152"/>
      <c r="H40" s="23"/>
      <c r="I40" s="23"/>
      <c r="J40" s="23"/>
      <c r="O40" s="152"/>
      <c r="T40" s="23"/>
    </row>
    <row r="41" spans="1:20" s="20" customFormat="1" ht="19.5" customHeight="1" x14ac:dyDescent="0.25">
      <c r="A41" s="209"/>
      <c r="C41" s="21"/>
      <c r="D41" s="131"/>
      <c r="E41" s="132"/>
      <c r="F41" s="21"/>
      <c r="G41" s="152"/>
      <c r="H41" s="23"/>
      <c r="I41" s="23"/>
      <c r="J41" s="23"/>
      <c r="O41" s="152"/>
      <c r="T41" s="23"/>
    </row>
    <row r="42" spans="1:20" s="20" customFormat="1" ht="19.5" customHeight="1" x14ac:dyDescent="0.25">
      <c r="A42" s="209"/>
      <c r="C42" s="21"/>
      <c r="D42" s="131"/>
      <c r="E42" s="132"/>
      <c r="F42" s="21"/>
      <c r="G42" s="152"/>
      <c r="H42" s="23"/>
      <c r="I42" s="23"/>
      <c r="J42" s="23"/>
      <c r="O42" s="152"/>
      <c r="T42" s="23"/>
    </row>
    <row r="43" spans="1:20" s="20" customFormat="1" ht="19.5" customHeight="1" x14ac:dyDescent="0.25">
      <c r="A43" s="209"/>
      <c r="C43" s="21"/>
      <c r="D43" s="131"/>
      <c r="E43" s="132"/>
      <c r="F43" s="21"/>
      <c r="G43" s="152"/>
      <c r="H43" s="23"/>
      <c r="I43" s="23"/>
      <c r="J43" s="23"/>
      <c r="O43" s="152"/>
      <c r="T43" s="23"/>
    </row>
    <row r="44" spans="1:20" s="20" customFormat="1" ht="19.5" customHeight="1" x14ac:dyDescent="0.25">
      <c r="A44" s="209"/>
      <c r="C44" s="21"/>
      <c r="D44" s="131"/>
      <c r="E44" s="132"/>
      <c r="F44" s="21"/>
      <c r="G44" s="152"/>
      <c r="H44" s="23"/>
      <c r="I44" s="23"/>
      <c r="J44" s="23"/>
      <c r="O44" s="152"/>
      <c r="T44" s="23"/>
    </row>
    <row r="45" spans="1:20" s="20" customFormat="1" ht="19.5" customHeight="1" x14ac:dyDescent="0.25">
      <c r="A45" s="209"/>
      <c r="C45" s="21"/>
      <c r="D45" s="131"/>
      <c r="E45" s="132"/>
      <c r="F45" s="21"/>
      <c r="G45" s="152"/>
      <c r="H45" s="23"/>
      <c r="I45" s="23"/>
      <c r="J45" s="23"/>
      <c r="O45" s="152"/>
      <c r="T45" s="23"/>
    </row>
    <row r="46" spans="1:20" s="20" customFormat="1" ht="19.5" customHeight="1" x14ac:dyDescent="0.25">
      <c r="A46" s="209"/>
      <c r="C46" s="21"/>
      <c r="D46" s="131"/>
      <c r="E46" s="132"/>
      <c r="F46" s="21"/>
      <c r="G46" s="152"/>
      <c r="H46" s="23"/>
      <c r="I46" s="23"/>
      <c r="J46" s="23"/>
      <c r="O46" s="152"/>
      <c r="T46" s="23"/>
    </row>
    <row r="47" spans="1:20" s="20" customFormat="1" ht="19.5" customHeight="1" x14ac:dyDescent="0.25">
      <c r="A47" s="209"/>
      <c r="C47" s="21"/>
      <c r="D47" s="131"/>
      <c r="E47" s="132"/>
      <c r="F47" s="21"/>
      <c r="G47" s="152"/>
      <c r="H47" s="23"/>
      <c r="I47" s="23"/>
      <c r="J47" s="23"/>
      <c r="O47" s="152"/>
      <c r="T47" s="23"/>
    </row>
    <row r="48" spans="1:20" s="20" customFormat="1" ht="19.5" customHeight="1" x14ac:dyDescent="0.25">
      <c r="A48" s="209"/>
      <c r="C48" s="21"/>
      <c r="D48" s="131"/>
      <c r="E48" s="132"/>
      <c r="F48" s="21"/>
      <c r="G48" s="152"/>
      <c r="H48" s="23"/>
      <c r="I48" s="23"/>
      <c r="J48" s="23"/>
      <c r="O48" s="152"/>
      <c r="T48" s="23"/>
    </row>
    <row r="49" spans="1:20" s="20" customFormat="1" ht="19.5" customHeight="1" x14ac:dyDescent="0.25">
      <c r="A49" s="209"/>
      <c r="C49" s="21"/>
      <c r="D49" s="131"/>
      <c r="E49" s="132"/>
      <c r="F49" s="21"/>
      <c r="G49" s="152"/>
      <c r="H49" s="23"/>
      <c r="I49" s="23"/>
      <c r="J49" s="23"/>
      <c r="O49" s="152"/>
      <c r="T49" s="23"/>
    </row>
    <row r="50" spans="1:20" s="20" customFormat="1" ht="19.5" customHeight="1" x14ac:dyDescent="0.25">
      <c r="A50" s="209"/>
      <c r="C50" s="21"/>
      <c r="D50" s="131"/>
      <c r="E50" s="132"/>
      <c r="F50" s="21"/>
      <c r="G50" s="152"/>
      <c r="H50" s="23"/>
      <c r="I50" s="23"/>
      <c r="J50" s="23"/>
      <c r="O50" s="152"/>
      <c r="T50" s="23"/>
    </row>
    <row r="51" spans="1:20" s="20" customFormat="1" ht="19.5" customHeight="1" x14ac:dyDescent="0.25">
      <c r="A51" s="209"/>
      <c r="C51" s="21"/>
      <c r="D51" s="131"/>
      <c r="E51" s="132"/>
      <c r="F51" s="21"/>
      <c r="G51" s="152"/>
      <c r="H51" s="23"/>
      <c r="I51" s="23"/>
      <c r="J51" s="23"/>
      <c r="O51" s="152"/>
      <c r="T51" s="23"/>
    </row>
    <row r="52" spans="1:20" s="20" customFormat="1" ht="19.5" customHeight="1" x14ac:dyDescent="0.25">
      <c r="A52" s="209"/>
      <c r="C52" s="21"/>
      <c r="D52" s="131"/>
      <c r="E52" s="132"/>
      <c r="F52" s="21"/>
      <c r="G52" s="152"/>
      <c r="H52" s="23"/>
      <c r="I52" s="23"/>
      <c r="J52" s="23"/>
      <c r="O52" s="152"/>
      <c r="T52" s="23"/>
    </row>
    <row r="53" spans="1:20" s="20" customFormat="1" ht="19.5" customHeight="1" x14ac:dyDescent="0.25">
      <c r="A53" s="209"/>
      <c r="C53" s="21"/>
      <c r="D53" s="131"/>
      <c r="E53" s="132"/>
      <c r="F53" s="21"/>
      <c r="G53" s="152"/>
      <c r="H53" s="23"/>
      <c r="I53" s="23"/>
      <c r="J53" s="23"/>
      <c r="O53" s="152"/>
      <c r="T53" s="23"/>
    </row>
    <row r="54" spans="1:20" s="20" customFormat="1" ht="19.5" customHeight="1" x14ac:dyDescent="0.25">
      <c r="A54" s="209"/>
      <c r="C54" s="21"/>
      <c r="D54" s="131"/>
      <c r="E54" s="132"/>
      <c r="F54" s="21"/>
      <c r="G54" s="152"/>
      <c r="H54" s="23"/>
      <c r="I54" s="23"/>
      <c r="J54" s="23"/>
      <c r="O54" s="152"/>
      <c r="T54" s="23"/>
    </row>
    <row r="55" spans="1:20" s="20" customFormat="1" ht="19.5" customHeight="1" x14ac:dyDescent="0.25">
      <c r="A55" s="209"/>
      <c r="C55" s="21"/>
      <c r="D55" s="131"/>
      <c r="E55" s="132"/>
      <c r="F55" s="21"/>
      <c r="G55" s="152"/>
      <c r="H55" s="23"/>
      <c r="I55" s="23"/>
      <c r="J55" s="23"/>
      <c r="O55" s="152"/>
      <c r="T55" s="23"/>
    </row>
    <row r="56" spans="1:20" s="20" customFormat="1" ht="19.5" customHeight="1" x14ac:dyDescent="0.25">
      <c r="A56" s="209"/>
      <c r="C56" s="21"/>
      <c r="D56" s="131"/>
      <c r="E56" s="132"/>
      <c r="F56" s="21"/>
      <c r="G56" s="152"/>
      <c r="H56" s="23"/>
      <c r="I56" s="23"/>
      <c r="J56" s="23"/>
      <c r="O56" s="152"/>
      <c r="T56" s="23"/>
    </row>
    <row r="57" spans="1:20" s="20" customFormat="1" ht="19.5" customHeight="1" x14ac:dyDescent="0.25">
      <c r="A57" s="209"/>
      <c r="C57" s="21"/>
      <c r="D57" s="131"/>
      <c r="E57" s="132"/>
      <c r="F57" s="21"/>
      <c r="G57" s="152"/>
      <c r="H57" s="23"/>
      <c r="I57" s="23"/>
      <c r="J57" s="23"/>
      <c r="O57" s="152"/>
      <c r="T57" s="23"/>
    </row>
    <row r="58" spans="1:20" s="20" customFormat="1" ht="19.5" customHeight="1" x14ac:dyDescent="0.25">
      <c r="A58" s="209"/>
      <c r="C58" s="21"/>
      <c r="D58" s="131"/>
      <c r="E58" s="132"/>
      <c r="F58" s="21"/>
      <c r="G58" s="152"/>
      <c r="H58" s="23"/>
      <c r="I58" s="23"/>
      <c r="J58" s="23"/>
      <c r="O58" s="152"/>
      <c r="T58" s="23"/>
    </row>
    <row r="59" spans="1:20" s="20" customFormat="1" ht="19.5" customHeight="1" x14ac:dyDescent="0.25">
      <c r="A59" s="209"/>
      <c r="C59" s="21"/>
      <c r="D59" s="131"/>
      <c r="E59" s="132"/>
      <c r="F59" s="21"/>
      <c r="G59" s="152"/>
      <c r="H59" s="23"/>
      <c r="I59" s="23"/>
      <c r="J59" s="23"/>
      <c r="O59" s="152"/>
      <c r="T59" s="23"/>
    </row>
    <row r="60" spans="1:20" s="20" customFormat="1" ht="19.5" customHeight="1" x14ac:dyDescent="0.25">
      <c r="A60" s="209"/>
      <c r="C60" s="21"/>
      <c r="D60" s="131"/>
      <c r="E60" s="132"/>
      <c r="F60" s="21"/>
      <c r="G60" s="152"/>
      <c r="H60" s="23"/>
      <c r="I60" s="23"/>
      <c r="J60" s="23"/>
      <c r="O60" s="152"/>
      <c r="T60" s="23"/>
    </row>
    <row r="61" spans="1:20" s="20" customFormat="1" ht="19.5" customHeight="1" x14ac:dyDescent="0.25">
      <c r="A61" s="209"/>
      <c r="C61" s="21"/>
      <c r="D61" s="131"/>
      <c r="E61" s="132"/>
      <c r="F61" s="21"/>
      <c r="G61" s="152"/>
      <c r="H61" s="23"/>
      <c r="I61" s="23"/>
      <c r="J61" s="23"/>
      <c r="O61" s="152"/>
      <c r="T61" s="23"/>
    </row>
    <row r="62" spans="1:20" s="20" customFormat="1" ht="19.5" customHeight="1" x14ac:dyDescent="0.25">
      <c r="A62" s="209"/>
      <c r="C62" s="21"/>
      <c r="D62" s="131"/>
      <c r="E62" s="132"/>
      <c r="F62" s="21"/>
      <c r="G62" s="152"/>
      <c r="H62" s="23"/>
      <c r="I62" s="23"/>
      <c r="J62" s="23"/>
      <c r="O62" s="152"/>
      <c r="T62" s="23"/>
    </row>
    <row r="63" spans="1:20" s="20" customFormat="1" ht="19.5" customHeight="1" x14ac:dyDescent="0.25">
      <c r="A63" s="209"/>
      <c r="C63" s="21"/>
      <c r="D63" s="131"/>
      <c r="E63" s="132"/>
      <c r="F63" s="21"/>
      <c r="G63" s="152"/>
      <c r="H63" s="23"/>
      <c r="I63" s="23"/>
      <c r="J63" s="23"/>
      <c r="O63" s="152"/>
      <c r="T63" s="23"/>
    </row>
    <row r="64" spans="1:20" s="20" customFormat="1" ht="19.5" customHeight="1" x14ac:dyDescent="0.25">
      <c r="A64" s="209"/>
      <c r="C64" s="21"/>
      <c r="D64" s="131"/>
      <c r="E64" s="132"/>
      <c r="F64" s="21"/>
      <c r="G64" s="152"/>
      <c r="H64" s="23"/>
      <c r="I64" s="23"/>
      <c r="J64" s="23"/>
      <c r="O64" s="152"/>
      <c r="T64" s="23"/>
    </row>
    <row r="65" spans="1:20" s="20" customFormat="1" ht="19.5" customHeight="1" x14ac:dyDescent="0.25">
      <c r="A65" s="209"/>
      <c r="C65" s="21"/>
      <c r="D65" s="131"/>
      <c r="E65" s="132"/>
      <c r="F65" s="21"/>
      <c r="G65" s="152"/>
      <c r="H65" s="23"/>
      <c r="I65" s="23"/>
      <c r="J65" s="23"/>
      <c r="O65" s="152"/>
      <c r="T65" s="23"/>
    </row>
    <row r="66" spans="1:20" s="20" customFormat="1" ht="19.5" customHeight="1" x14ac:dyDescent="0.25">
      <c r="A66" s="209"/>
      <c r="C66" s="21"/>
      <c r="D66" s="131"/>
      <c r="E66" s="132"/>
      <c r="F66" s="21"/>
      <c r="G66" s="152"/>
      <c r="H66" s="23"/>
      <c r="I66" s="23"/>
      <c r="J66" s="23"/>
      <c r="O66" s="152"/>
      <c r="T66" s="23"/>
    </row>
    <row r="67" spans="1:20" s="20" customFormat="1" ht="19.5" customHeight="1" x14ac:dyDescent="0.25">
      <c r="A67" s="209"/>
      <c r="C67" s="21"/>
      <c r="D67" s="131"/>
      <c r="E67" s="132"/>
      <c r="F67" s="21"/>
      <c r="G67" s="152"/>
      <c r="H67" s="23"/>
      <c r="I67" s="23"/>
      <c r="J67" s="23"/>
      <c r="O67" s="152"/>
      <c r="T67" s="23"/>
    </row>
    <row r="68" spans="1:20" s="20" customFormat="1" ht="19.5" customHeight="1" x14ac:dyDescent="0.25">
      <c r="A68" s="209"/>
      <c r="C68" s="21"/>
      <c r="D68" s="131"/>
      <c r="E68" s="132"/>
      <c r="F68" s="21"/>
      <c r="G68" s="152"/>
      <c r="H68" s="23"/>
      <c r="I68" s="23"/>
      <c r="J68" s="23"/>
      <c r="O68" s="152"/>
      <c r="T68" s="23"/>
    </row>
    <row r="69" spans="1:20" s="20" customFormat="1" ht="19.5" customHeight="1" x14ac:dyDescent="0.25">
      <c r="A69" s="209"/>
      <c r="C69" s="21"/>
      <c r="D69" s="131"/>
      <c r="E69" s="132"/>
      <c r="F69" s="21"/>
      <c r="G69" s="152"/>
      <c r="H69" s="23"/>
      <c r="I69" s="23"/>
      <c r="J69" s="23"/>
      <c r="O69" s="152"/>
      <c r="T69" s="23"/>
    </row>
    <row r="70" spans="1:20" s="20" customFormat="1" ht="19.5" customHeight="1" x14ac:dyDescent="0.25">
      <c r="A70" s="209"/>
      <c r="C70" s="21"/>
      <c r="D70" s="131"/>
      <c r="E70" s="132"/>
      <c r="F70" s="21"/>
      <c r="G70" s="152"/>
      <c r="H70" s="23"/>
      <c r="I70" s="23"/>
      <c r="J70" s="23"/>
      <c r="O70" s="152"/>
      <c r="T70" s="23"/>
    </row>
    <row r="71" spans="1:20" s="20" customFormat="1" ht="19.5" customHeight="1" x14ac:dyDescent="0.25">
      <c r="A71" s="209"/>
      <c r="C71" s="21"/>
      <c r="D71" s="131"/>
      <c r="E71" s="132"/>
      <c r="F71" s="21"/>
      <c r="G71" s="152"/>
      <c r="H71" s="23"/>
      <c r="I71" s="23"/>
      <c r="J71" s="23"/>
      <c r="O71" s="152"/>
      <c r="T71" s="23"/>
    </row>
    <row r="72" spans="1:20" s="20" customFormat="1" ht="19.5" customHeight="1" x14ac:dyDescent="0.25">
      <c r="A72" s="209"/>
      <c r="C72" s="21"/>
      <c r="D72" s="131"/>
      <c r="E72" s="132"/>
      <c r="F72" s="21"/>
      <c r="G72" s="152"/>
      <c r="H72" s="23"/>
      <c r="I72" s="23"/>
      <c r="J72" s="23"/>
      <c r="O72" s="152"/>
      <c r="T72" s="23"/>
    </row>
    <row r="73" spans="1:20" s="20" customFormat="1" ht="19.5" customHeight="1" x14ac:dyDescent="0.25">
      <c r="A73" s="209"/>
      <c r="C73" s="21"/>
      <c r="D73" s="131"/>
      <c r="E73" s="132"/>
      <c r="F73" s="21"/>
      <c r="G73" s="152"/>
      <c r="H73" s="23"/>
      <c r="I73" s="23"/>
      <c r="J73" s="23"/>
      <c r="O73" s="152"/>
      <c r="T73" s="23"/>
    </row>
    <row r="74" spans="1:20" s="20" customFormat="1" ht="19.5" customHeight="1" x14ac:dyDescent="0.25">
      <c r="A74" s="209"/>
      <c r="C74" s="21"/>
      <c r="D74" s="131"/>
      <c r="E74" s="132"/>
      <c r="F74" s="21"/>
      <c r="G74" s="152"/>
      <c r="H74" s="23"/>
      <c r="I74" s="23"/>
      <c r="J74" s="23"/>
      <c r="O74" s="152"/>
      <c r="T74" s="23"/>
    </row>
    <row r="75" spans="1:20" s="20" customFormat="1" ht="19.5" customHeight="1" x14ac:dyDescent="0.25">
      <c r="A75" s="209"/>
      <c r="C75" s="21"/>
      <c r="D75" s="131"/>
      <c r="E75" s="132"/>
      <c r="F75" s="21"/>
      <c r="G75" s="152"/>
      <c r="H75" s="23"/>
      <c r="I75" s="23"/>
      <c r="J75" s="23"/>
      <c r="O75" s="152"/>
      <c r="T75" s="23"/>
    </row>
    <row r="76" spans="1:20" s="20" customFormat="1" ht="19.5" customHeight="1" x14ac:dyDescent="0.25">
      <c r="A76" s="209"/>
      <c r="C76" s="21"/>
      <c r="D76" s="131"/>
      <c r="E76" s="132"/>
      <c r="F76" s="21"/>
      <c r="G76" s="152"/>
      <c r="H76" s="23"/>
      <c r="I76" s="23"/>
      <c r="J76" s="23"/>
      <c r="O76" s="152"/>
      <c r="T76" s="23"/>
    </row>
    <row r="77" spans="1:20" s="20" customFormat="1" ht="19.5" customHeight="1" x14ac:dyDescent="0.25">
      <c r="A77" s="209"/>
      <c r="C77" s="21"/>
      <c r="D77" s="131"/>
      <c r="E77" s="132"/>
      <c r="F77" s="21"/>
      <c r="G77" s="152"/>
      <c r="H77" s="23"/>
      <c r="I77" s="23"/>
      <c r="J77" s="23"/>
      <c r="O77" s="152"/>
      <c r="T77" s="23"/>
    </row>
    <row r="78" spans="1:20" s="20" customFormat="1" ht="19.5" customHeight="1" x14ac:dyDescent="0.25">
      <c r="A78" s="209"/>
      <c r="C78" s="21"/>
      <c r="D78" s="131"/>
      <c r="E78" s="132"/>
      <c r="F78" s="21"/>
      <c r="G78" s="152"/>
      <c r="H78" s="23"/>
      <c r="I78" s="23"/>
      <c r="J78" s="23"/>
      <c r="O78" s="152"/>
      <c r="T78" s="23"/>
    </row>
    <row r="79" spans="1:20" s="20" customFormat="1" ht="19.5" customHeight="1" x14ac:dyDescent="0.25">
      <c r="A79" s="209"/>
      <c r="C79" s="21"/>
      <c r="D79" s="131"/>
      <c r="E79" s="132"/>
      <c r="F79" s="21"/>
      <c r="G79" s="152"/>
      <c r="H79" s="23"/>
      <c r="I79" s="23"/>
      <c r="J79" s="23"/>
      <c r="O79" s="152"/>
      <c r="T79" s="23"/>
    </row>
    <row r="80" spans="1:20" s="20" customFormat="1" ht="19.5" customHeight="1" x14ac:dyDescent="0.25">
      <c r="A80" s="209"/>
      <c r="C80" s="21"/>
      <c r="D80" s="131"/>
      <c r="E80" s="132"/>
      <c r="F80" s="21"/>
      <c r="G80" s="152"/>
      <c r="H80" s="23"/>
      <c r="I80" s="23"/>
      <c r="J80" s="23"/>
      <c r="O80" s="152"/>
      <c r="T80" s="23"/>
    </row>
    <row r="81" spans="1:20" s="20" customFormat="1" ht="19.5" customHeight="1" x14ac:dyDescent="0.25">
      <c r="A81" s="209"/>
      <c r="C81" s="21"/>
      <c r="D81" s="131"/>
      <c r="E81" s="132"/>
      <c r="F81" s="21"/>
      <c r="G81" s="152"/>
      <c r="H81" s="23"/>
      <c r="I81" s="23"/>
      <c r="J81" s="23"/>
      <c r="O81" s="152"/>
      <c r="T81" s="23"/>
    </row>
    <row r="82" spans="1:20" s="20" customFormat="1" ht="19.5" customHeight="1" x14ac:dyDescent="0.25">
      <c r="A82" s="209"/>
      <c r="C82" s="21"/>
      <c r="D82" s="131"/>
      <c r="E82" s="132"/>
      <c r="F82" s="21"/>
      <c r="G82" s="152"/>
      <c r="H82" s="23"/>
      <c r="I82" s="23"/>
      <c r="J82" s="23"/>
      <c r="O82" s="152"/>
      <c r="T82" s="23"/>
    </row>
    <row r="83" spans="1:20" s="20" customFormat="1" ht="19.5" customHeight="1" x14ac:dyDescent="0.25">
      <c r="A83" s="209"/>
      <c r="C83" s="21"/>
      <c r="D83" s="131"/>
      <c r="E83" s="132"/>
      <c r="F83" s="21"/>
      <c r="G83" s="152"/>
      <c r="H83" s="23"/>
      <c r="I83" s="23"/>
      <c r="J83" s="23"/>
      <c r="O83" s="152"/>
      <c r="T83" s="23"/>
    </row>
    <row r="84" spans="1:20" s="20" customFormat="1" ht="19.5" customHeight="1" x14ac:dyDescent="0.25">
      <c r="A84" s="209"/>
      <c r="C84" s="21"/>
      <c r="D84" s="131"/>
      <c r="E84" s="132"/>
      <c r="F84" s="21"/>
      <c r="G84" s="152"/>
      <c r="H84" s="23"/>
      <c r="I84" s="23"/>
      <c r="J84" s="23"/>
      <c r="O84" s="152"/>
      <c r="T84" s="23"/>
    </row>
    <row r="85" spans="1:20" s="20" customFormat="1" ht="19.5" customHeight="1" x14ac:dyDescent="0.25">
      <c r="A85" s="209"/>
      <c r="C85" s="21"/>
      <c r="D85" s="131"/>
      <c r="E85" s="132"/>
      <c r="F85" s="21"/>
      <c r="G85" s="152"/>
      <c r="H85" s="23"/>
      <c r="I85" s="23"/>
      <c r="J85" s="23"/>
      <c r="O85" s="152"/>
      <c r="T85" s="23"/>
    </row>
    <row r="86" spans="1:20" s="20" customFormat="1" ht="19.5" customHeight="1" x14ac:dyDescent="0.25">
      <c r="A86" s="209"/>
      <c r="C86" s="21"/>
      <c r="D86" s="131"/>
      <c r="E86" s="132"/>
      <c r="F86" s="21"/>
      <c r="G86" s="152"/>
      <c r="H86" s="23"/>
      <c r="I86" s="23"/>
      <c r="J86" s="23"/>
      <c r="O86" s="152"/>
      <c r="T86" s="23"/>
    </row>
    <row r="87" spans="1:20" s="20" customFormat="1" ht="19.5" customHeight="1" x14ac:dyDescent="0.25">
      <c r="A87" s="209"/>
      <c r="C87" s="21"/>
      <c r="D87" s="131"/>
      <c r="E87" s="132"/>
      <c r="F87" s="21"/>
      <c r="G87" s="152"/>
      <c r="H87" s="23"/>
      <c r="I87" s="23"/>
      <c r="J87" s="23"/>
      <c r="O87" s="152"/>
      <c r="T87" s="23"/>
    </row>
    <row r="88" spans="1:20" s="20" customFormat="1" ht="19.5" customHeight="1" x14ac:dyDescent="0.25">
      <c r="A88" s="209"/>
      <c r="C88" s="21"/>
      <c r="D88" s="131"/>
      <c r="E88" s="132"/>
      <c r="F88" s="21"/>
      <c r="G88" s="152"/>
      <c r="H88" s="23"/>
      <c r="I88" s="23"/>
      <c r="J88" s="23"/>
      <c r="O88" s="152"/>
      <c r="T88" s="23"/>
    </row>
    <row r="89" spans="1:20" s="20" customFormat="1" ht="19.5" customHeight="1" x14ac:dyDescent="0.25">
      <c r="A89" s="209"/>
      <c r="C89" s="21"/>
      <c r="D89" s="131"/>
      <c r="E89" s="132"/>
      <c r="F89" s="21"/>
      <c r="G89" s="152"/>
      <c r="H89" s="23"/>
      <c r="I89" s="23"/>
      <c r="J89" s="23"/>
      <c r="O89" s="152"/>
      <c r="T89" s="23"/>
    </row>
    <row r="90" spans="1:20" s="20" customFormat="1" ht="19.5" customHeight="1" x14ac:dyDescent="0.25">
      <c r="A90" s="209"/>
      <c r="C90" s="21"/>
      <c r="D90" s="131"/>
      <c r="E90" s="132"/>
      <c r="F90" s="21"/>
      <c r="G90" s="152"/>
      <c r="H90" s="23"/>
      <c r="I90" s="23"/>
      <c r="J90" s="23"/>
      <c r="O90" s="152"/>
      <c r="T90" s="23"/>
    </row>
    <row r="91" spans="1:20" s="20" customFormat="1" ht="19.5" customHeight="1" x14ac:dyDescent="0.25">
      <c r="A91" s="209"/>
      <c r="C91" s="21"/>
      <c r="D91" s="131"/>
      <c r="E91" s="132"/>
      <c r="F91" s="21"/>
      <c r="G91" s="152"/>
      <c r="H91" s="23"/>
      <c r="I91" s="23"/>
      <c r="J91" s="23"/>
      <c r="O91" s="152"/>
      <c r="T91" s="23"/>
    </row>
    <row r="92" spans="1:20" s="20" customFormat="1" ht="19.5" customHeight="1" x14ac:dyDescent="0.25">
      <c r="A92" s="209"/>
      <c r="C92" s="21"/>
      <c r="D92" s="131"/>
      <c r="E92" s="132"/>
      <c r="F92" s="21"/>
      <c r="G92" s="152"/>
      <c r="H92" s="23"/>
      <c r="I92" s="23"/>
      <c r="J92" s="23"/>
      <c r="O92" s="152"/>
      <c r="T92" s="23"/>
    </row>
    <row r="93" spans="1:20" s="20" customFormat="1" ht="19.5" customHeight="1" x14ac:dyDescent="0.25">
      <c r="A93" s="209"/>
      <c r="C93" s="21"/>
      <c r="D93" s="131"/>
      <c r="E93" s="132"/>
      <c r="F93" s="21"/>
      <c r="G93" s="152"/>
      <c r="H93" s="23"/>
      <c r="I93" s="23"/>
      <c r="J93" s="23"/>
      <c r="O93" s="152"/>
      <c r="T93" s="23"/>
    </row>
    <row r="94" spans="1:20" s="20" customFormat="1" ht="19.5" customHeight="1" x14ac:dyDescent="0.25">
      <c r="A94" s="209"/>
      <c r="C94" s="21"/>
      <c r="D94" s="131"/>
      <c r="E94" s="132"/>
      <c r="F94" s="21"/>
      <c r="G94" s="152"/>
      <c r="H94" s="23"/>
      <c r="I94" s="23"/>
      <c r="J94" s="23"/>
      <c r="O94" s="152"/>
      <c r="T94" s="23"/>
    </row>
    <row r="95" spans="1:20" s="20" customFormat="1" ht="19.5" customHeight="1" x14ac:dyDescent="0.25">
      <c r="A95" s="209"/>
      <c r="C95" s="21"/>
      <c r="D95" s="131"/>
      <c r="E95" s="132"/>
      <c r="F95" s="21"/>
      <c r="G95" s="152"/>
      <c r="H95" s="23"/>
      <c r="I95" s="23"/>
      <c r="J95" s="23"/>
      <c r="O95" s="152"/>
      <c r="T95" s="23"/>
    </row>
    <row r="96" spans="1:20" s="20" customFormat="1" ht="19.5" customHeight="1" x14ac:dyDescent="0.25">
      <c r="A96" s="209"/>
      <c r="C96" s="21"/>
      <c r="D96" s="131"/>
      <c r="E96" s="132"/>
      <c r="F96" s="21"/>
      <c r="G96" s="152"/>
      <c r="H96" s="23"/>
      <c r="I96" s="23"/>
      <c r="J96" s="23"/>
      <c r="O96" s="152"/>
      <c r="T96" s="23"/>
    </row>
    <row r="97" spans="1:20" s="20" customFormat="1" ht="19.5" customHeight="1" x14ac:dyDescent="0.25">
      <c r="A97" s="209"/>
      <c r="C97" s="21"/>
      <c r="D97" s="131"/>
      <c r="E97" s="132"/>
      <c r="F97" s="21"/>
      <c r="G97" s="152"/>
      <c r="H97" s="23"/>
      <c r="I97" s="23"/>
      <c r="J97" s="23"/>
      <c r="O97" s="152"/>
      <c r="T97" s="23"/>
    </row>
    <row r="98" spans="1:20" s="20" customFormat="1" ht="19.5" customHeight="1" x14ac:dyDescent="0.25">
      <c r="A98" s="209"/>
      <c r="C98" s="21"/>
      <c r="D98" s="131"/>
      <c r="E98" s="132"/>
      <c r="F98" s="21"/>
      <c r="G98" s="152"/>
      <c r="H98" s="23"/>
      <c r="I98" s="23"/>
      <c r="J98" s="23"/>
      <c r="O98" s="152"/>
      <c r="T98" s="23"/>
    </row>
    <row r="99" spans="1:20" s="20" customFormat="1" ht="19.5" customHeight="1" x14ac:dyDescent="0.25">
      <c r="A99" s="209"/>
      <c r="C99" s="21"/>
      <c r="D99" s="131"/>
      <c r="E99" s="132"/>
      <c r="F99" s="21"/>
      <c r="G99" s="152"/>
      <c r="H99" s="23"/>
      <c r="I99" s="23"/>
      <c r="J99" s="23"/>
      <c r="O99" s="152"/>
      <c r="T99" s="23"/>
    </row>
    <row r="100" spans="1:20" s="20" customFormat="1" ht="19.5" customHeight="1" x14ac:dyDescent="0.25">
      <c r="A100" s="209"/>
      <c r="C100" s="21"/>
      <c r="D100" s="131"/>
      <c r="E100" s="132"/>
      <c r="F100" s="21"/>
      <c r="G100" s="152"/>
      <c r="H100" s="23"/>
      <c r="I100" s="23"/>
      <c r="J100" s="23"/>
      <c r="O100" s="152"/>
      <c r="T100" s="23"/>
    </row>
    <row r="101" spans="1:20" s="20" customFormat="1" ht="19.5" customHeight="1" x14ac:dyDescent="0.25">
      <c r="A101" s="209"/>
      <c r="C101" s="21"/>
      <c r="D101" s="131"/>
      <c r="E101" s="132"/>
      <c r="F101" s="21"/>
      <c r="G101" s="152"/>
      <c r="H101" s="23"/>
      <c r="I101" s="23"/>
      <c r="J101" s="23"/>
      <c r="O101" s="152"/>
      <c r="T101" s="23"/>
    </row>
    <row r="102" spans="1:20" s="20" customFormat="1" ht="19.5" customHeight="1" x14ac:dyDescent="0.25">
      <c r="A102" s="209"/>
      <c r="C102" s="21"/>
      <c r="D102" s="131"/>
      <c r="E102" s="132"/>
      <c r="F102" s="21"/>
      <c r="G102" s="152"/>
      <c r="H102" s="23"/>
      <c r="I102" s="23"/>
      <c r="J102" s="23"/>
      <c r="O102" s="152"/>
      <c r="T102" s="23"/>
    </row>
    <row r="103" spans="1:20" s="20" customFormat="1" ht="19.5" customHeight="1" x14ac:dyDescent="0.25">
      <c r="A103" s="209"/>
      <c r="C103" s="21"/>
      <c r="D103" s="131"/>
      <c r="E103" s="132"/>
      <c r="F103" s="21"/>
      <c r="G103" s="152"/>
      <c r="H103" s="23"/>
      <c r="I103" s="23"/>
      <c r="J103" s="23"/>
      <c r="O103" s="152"/>
      <c r="T103" s="23"/>
    </row>
    <row r="104" spans="1:20" s="20" customFormat="1" ht="12" customHeight="1" x14ac:dyDescent="0.25">
      <c r="A104" s="209"/>
      <c r="D104" s="133"/>
      <c r="E104" s="133"/>
      <c r="G104" s="152"/>
      <c r="H104" s="23"/>
      <c r="I104" s="23"/>
      <c r="J104" s="23"/>
      <c r="O104" s="152"/>
      <c r="T104" s="23"/>
    </row>
    <row r="105" spans="1:20" s="20" customFormat="1" ht="24.75" customHeight="1" x14ac:dyDescent="0.25">
      <c r="A105" s="209"/>
      <c r="D105" s="133"/>
      <c r="E105" s="133"/>
      <c r="G105" s="152"/>
      <c r="H105" s="23"/>
      <c r="I105" s="23"/>
      <c r="J105" s="23"/>
      <c r="O105" s="152"/>
      <c r="T105" s="23"/>
    </row>
    <row r="106" spans="1:20" s="20" customFormat="1" ht="19.5" customHeight="1" x14ac:dyDescent="0.25">
      <c r="A106" s="209"/>
      <c r="D106" s="133"/>
      <c r="E106" s="133"/>
      <c r="G106" s="152"/>
      <c r="H106" s="23"/>
      <c r="I106" s="23"/>
      <c r="J106" s="23"/>
      <c r="O106" s="152"/>
      <c r="T106" s="23"/>
    </row>
    <row r="107" spans="1:20" s="20" customFormat="1" ht="19.5" customHeight="1" x14ac:dyDescent="0.25">
      <c r="A107" s="209"/>
      <c r="D107" s="133"/>
      <c r="E107" s="133"/>
      <c r="G107" s="152"/>
      <c r="H107" s="23"/>
      <c r="I107" s="23"/>
      <c r="J107" s="23"/>
      <c r="O107" s="152"/>
      <c r="T107" s="23"/>
    </row>
    <row r="108" spans="1:20" s="20" customFormat="1" ht="19.5" customHeight="1" x14ac:dyDescent="0.25">
      <c r="A108" s="209"/>
      <c r="D108" s="133"/>
      <c r="E108" s="133"/>
      <c r="G108" s="152"/>
      <c r="H108" s="23"/>
      <c r="I108" s="23"/>
      <c r="J108" s="23"/>
      <c r="O108" s="152"/>
      <c r="T108" s="23"/>
    </row>
    <row r="109" spans="1:20" s="20" customFormat="1" ht="19.5" customHeight="1" x14ac:dyDescent="0.25">
      <c r="A109" s="209"/>
      <c r="D109" s="133"/>
      <c r="E109" s="133"/>
      <c r="G109" s="152"/>
      <c r="H109" s="23"/>
      <c r="I109" s="23"/>
      <c r="J109" s="23"/>
      <c r="O109" s="152"/>
      <c r="T109" s="23"/>
    </row>
    <row r="110" spans="1:20" s="20" customFormat="1" ht="19.5" customHeight="1" x14ac:dyDescent="0.25">
      <c r="A110" s="209"/>
      <c r="D110" s="133"/>
      <c r="E110" s="133"/>
      <c r="G110" s="152"/>
      <c r="H110" s="23"/>
      <c r="I110" s="23"/>
      <c r="J110" s="23"/>
      <c r="O110" s="152"/>
      <c r="T110" s="23"/>
    </row>
    <row r="111" spans="1:20" s="20" customFormat="1" ht="19.5" customHeight="1" x14ac:dyDescent="0.25">
      <c r="A111" s="209"/>
      <c r="D111" s="133"/>
      <c r="E111" s="133"/>
      <c r="G111" s="152"/>
      <c r="H111" s="23"/>
      <c r="I111" s="23"/>
      <c r="J111" s="23"/>
      <c r="O111" s="152"/>
      <c r="T111" s="23"/>
    </row>
    <row r="112" spans="1:20" s="20" customFormat="1" ht="19.5" customHeight="1" x14ac:dyDescent="0.25">
      <c r="A112" s="209"/>
      <c r="D112" s="133"/>
      <c r="E112" s="133"/>
      <c r="G112" s="152"/>
      <c r="H112" s="23"/>
      <c r="I112" s="23"/>
      <c r="J112" s="23"/>
      <c r="O112" s="152"/>
      <c r="T112" s="23"/>
    </row>
    <row r="113" spans="1:20" s="20" customFormat="1" ht="19.5" customHeight="1" x14ac:dyDescent="0.25">
      <c r="A113" s="209"/>
      <c r="D113" s="133"/>
      <c r="E113" s="133"/>
      <c r="G113" s="152"/>
      <c r="H113" s="23"/>
      <c r="I113" s="23"/>
      <c r="J113" s="23"/>
      <c r="O113" s="152"/>
      <c r="T113" s="23"/>
    </row>
    <row r="114" spans="1:20" s="20" customFormat="1" ht="19.5" customHeight="1" x14ac:dyDescent="0.25">
      <c r="A114" s="209"/>
      <c r="D114" s="133"/>
      <c r="E114" s="133"/>
      <c r="G114" s="152"/>
      <c r="H114" s="23"/>
      <c r="I114" s="23"/>
      <c r="J114" s="23"/>
      <c r="O114" s="152"/>
      <c r="T114" s="23"/>
    </row>
    <row r="115" spans="1:20" s="20" customFormat="1" ht="19.5" customHeight="1" x14ac:dyDescent="0.25">
      <c r="A115" s="209"/>
      <c r="D115" s="133"/>
      <c r="E115" s="133"/>
      <c r="G115" s="152"/>
      <c r="H115" s="23"/>
      <c r="I115" s="23"/>
      <c r="J115" s="23"/>
      <c r="O115" s="152"/>
      <c r="T115" s="23"/>
    </row>
    <row r="116" spans="1:20" s="20" customFormat="1" ht="19.5" customHeight="1" x14ac:dyDescent="0.25">
      <c r="A116" s="209"/>
      <c r="D116" s="133"/>
      <c r="E116" s="133"/>
      <c r="G116" s="152"/>
      <c r="H116" s="23"/>
      <c r="I116" s="23"/>
      <c r="J116" s="23"/>
      <c r="O116" s="152"/>
      <c r="T116" s="23"/>
    </row>
    <row r="117" spans="1:20" s="20" customFormat="1" ht="19.5" customHeight="1" x14ac:dyDescent="0.25">
      <c r="A117" s="209"/>
      <c r="D117" s="133"/>
      <c r="E117" s="133"/>
      <c r="G117" s="152"/>
      <c r="H117" s="23"/>
      <c r="I117" s="23"/>
      <c r="J117" s="23"/>
      <c r="O117" s="152"/>
      <c r="T117" s="23"/>
    </row>
    <row r="118" spans="1:20" s="20" customFormat="1" ht="19.5" customHeight="1" x14ac:dyDescent="0.25">
      <c r="A118" s="209"/>
      <c r="D118" s="133"/>
      <c r="E118" s="133"/>
      <c r="G118" s="152"/>
      <c r="H118" s="23"/>
      <c r="I118" s="23"/>
      <c r="J118" s="23"/>
      <c r="O118" s="152"/>
      <c r="T118" s="23"/>
    </row>
    <row r="119" spans="1:20" s="20" customFormat="1" ht="19.5" customHeight="1" x14ac:dyDescent="0.25">
      <c r="A119" s="209"/>
      <c r="D119" s="133"/>
      <c r="E119" s="133"/>
      <c r="G119" s="152"/>
      <c r="H119" s="23"/>
      <c r="I119" s="23"/>
      <c r="J119" s="23"/>
      <c r="O119" s="152"/>
      <c r="T119" s="23"/>
    </row>
    <row r="120" spans="1:20" s="20" customFormat="1" ht="24.75" customHeight="1" x14ac:dyDescent="0.25">
      <c r="A120" s="209"/>
      <c r="D120" s="133"/>
      <c r="E120" s="133"/>
      <c r="G120" s="152"/>
      <c r="H120" s="23"/>
      <c r="I120" s="23"/>
      <c r="J120" s="23"/>
      <c r="O120" s="152"/>
      <c r="T120" s="23"/>
    </row>
    <row r="121" spans="1:20" s="20" customFormat="1" ht="12" customHeight="1" x14ac:dyDescent="0.25">
      <c r="A121" s="209"/>
      <c r="D121" s="133"/>
      <c r="E121" s="133"/>
      <c r="G121" s="216"/>
      <c r="H121" s="23"/>
      <c r="I121" s="23"/>
      <c r="J121" s="23"/>
      <c r="O121" s="152"/>
      <c r="T121" s="23"/>
    </row>
    <row r="122" spans="1:20" s="20" customFormat="1" ht="25.5" customHeight="1" x14ac:dyDescent="0.25">
      <c r="A122" s="209"/>
      <c r="D122" s="133"/>
      <c r="E122" s="133"/>
      <c r="G122" s="216"/>
      <c r="H122" s="23"/>
      <c r="I122" s="23"/>
      <c r="J122" s="23"/>
      <c r="O122" s="152"/>
      <c r="T122" s="23"/>
    </row>
    <row r="123" spans="1:20" s="20" customFormat="1" ht="19.5" customHeight="1" x14ac:dyDescent="0.25">
      <c r="A123" s="209"/>
      <c r="D123" s="133"/>
      <c r="E123" s="133"/>
      <c r="G123" s="152"/>
      <c r="H123" s="23"/>
      <c r="I123" s="23"/>
      <c r="J123" s="23"/>
      <c r="O123" s="152"/>
      <c r="T123" s="23"/>
    </row>
    <row r="124" spans="1:20" s="20" customFormat="1" ht="19.5" customHeight="1" x14ac:dyDescent="0.25">
      <c r="A124" s="209"/>
      <c r="D124" s="133"/>
      <c r="E124" s="133"/>
      <c r="G124" s="152"/>
      <c r="H124" s="23"/>
      <c r="I124" s="23"/>
      <c r="J124" s="23"/>
      <c r="O124" s="152"/>
      <c r="T124" s="23"/>
    </row>
    <row r="125" spans="1:20" s="20" customFormat="1" ht="19.5" customHeight="1" x14ac:dyDescent="0.25">
      <c r="A125" s="209"/>
      <c r="D125" s="133"/>
      <c r="E125" s="133"/>
      <c r="G125" s="152"/>
      <c r="H125" s="23"/>
      <c r="I125" s="23"/>
      <c r="J125" s="23"/>
      <c r="O125" s="152"/>
      <c r="T125" s="23"/>
    </row>
    <row r="126" spans="1:20" s="20" customFormat="1" ht="19.5" customHeight="1" x14ac:dyDescent="0.25">
      <c r="A126" s="209"/>
      <c r="D126" s="133"/>
      <c r="E126" s="133"/>
      <c r="G126" s="152"/>
      <c r="H126" s="23"/>
      <c r="I126" s="23"/>
      <c r="J126" s="23"/>
      <c r="O126" s="152"/>
      <c r="T126" s="23"/>
    </row>
    <row r="127" spans="1:20" s="20" customFormat="1" ht="19.5" customHeight="1" x14ac:dyDescent="0.25">
      <c r="A127" s="209"/>
      <c r="D127" s="133"/>
      <c r="E127" s="133"/>
      <c r="G127" s="152"/>
      <c r="H127" s="23"/>
      <c r="I127" s="23"/>
      <c r="J127" s="23"/>
      <c r="O127" s="152"/>
      <c r="T127" s="23"/>
    </row>
    <row r="128" spans="1:20" s="20" customFormat="1" ht="19.5" customHeight="1" x14ac:dyDescent="0.25">
      <c r="A128" s="209"/>
      <c r="D128" s="133"/>
      <c r="E128" s="133"/>
      <c r="G128" s="152"/>
      <c r="H128" s="23"/>
      <c r="I128" s="23"/>
      <c r="J128" s="23"/>
      <c r="O128" s="152"/>
      <c r="T128" s="23"/>
    </row>
    <row r="129" spans="1:20" s="20" customFormat="1" ht="19.5" customHeight="1" x14ac:dyDescent="0.25">
      <c r="A129" s="209"/>
      <c r="D129" s="133"/>
      <c r="E129" s="133"/>
      <c r="G129" s="216"/>
      <c r="H129" s="23"/>
      <c r="I129" s="23"/>
      <c r="J129" s="23"/>
      <c r="O129" s="152"/>
      <c r="T129" s="23"/>
    </row>
    <row r="130" spans="1:20" s="20" customFormat="1" ht="19.5" customHeight="1" x14ac:dyDescent="0.25">
      <c r="A130" s="209"/>
      <c r="D130" s="133"/>
      <c r="E130" s="133"/>
      <c r="G130" s="152"/>
      <c r="H130" s="23"/>
      <c r="I130" s="23"/>
      <c r="J130" s="23"/>
      <c r="O130" s="152"/>
      <c r="T130" s="23"/>
    </row>
    <row r="131" spans="1:20" s="20" customFormat="1" ht="19.5" customHeight="1" x14ac:dyDescent="0.25">
      <c r="A131" s="209"/>
      <c r="D131" s="133"/>
      <c r="E131" s="133"/>
      <c r="G131" s="216"/>
      <c r="H131" s="23"/>
      <c r="I131" s="23"/>
      <c r="J131" s="23"/>
      <c r="O131" s="152"/>
      <c r="T131" s="23"/>
    </row>
    <row r="132" spans="1:20" s="20" customFormat="1" ht="19.5" customHeight="1" x14ac:dyDescent="0.25">
      <c r="A132" s="209"/>
      <c r="D132" s="133"/>
      <c r="E132" s="133"/>
      <c r="G132" s="152"/>
      <c r="H132" s="23"/>
      <c r="I132" s="23"/>
      <c r="J132" s="23"/>
      <c r="O132" s="152"/>
      <c r="T132" s="23"/>
    </row>
    <row r="133" spans="1:20" s="20" customFormat="1" ht="19.5" customHeight="1" x14ac:dyDescent="0.25">
      <c r="A133" s="209"/>
      <c r="D133" s="133"/>
      <c r="E133" s="133"/>
      <c r="G133" s="216"/>
      <c r="H133" s="23"/>
      <c r="I133" s="23"/>
      <c r="J133" s="23"/>
      <c r="O133" s="152"/>
      <c r="T133" s="23"/>
    </row>
    <row r="134" spans="1:20" s="20" customFormat="1" ht="19.5" customHeight="1" x14ac:dyDescent="0.25">
      <c r="A134" s="209"/>
      <c r="D134" s="133"/>
      <c r="E134" s="133"/>
      <c r="G134" s="216"/>
      <c r="H134" s="23"/>
      <c r="I134" s="23"/>
      <c r="J134" s="23"/>
      <c r="O134" s="152"/>
      <c r="T134" s="23"/>
    </row>
    <row r="135" spans="1:20" s="20" customFormat="1" ht="19.5" customHeight="1" x14ac:dyDescent="0.25">
      <c r="A135" s="209"/>
      <c r="D135" s="133"/>
      <c r="E135" s="133"/>
      <c r="G135" s="216"/>
      <c r="H135" s="23"/>
      <c r="I135" s="23"/>
      <c r="J135" s="23"/>
      <c r="O135" s="152"/>
      <c r="T135" s="23"/>
    </row>
    <row r="136" spans="1:20" s="20" customFormat="1" x14ac:dyDescent="0.25">
      <c r="A136" s="209"/>
      <c r="D136" s="133"/>
      <c r="E136" s="133"/>
      <c r="G136" s="152"/>
      <c r="H136" s="23"/>
      <c r="I136" s="23"/>
      <c r="J136" s="23"/>
      <c r="O136" s="152"/>
      <c r="T136" s="23"/>
    </row>
    <row r="137" spans="1:20" s="20" customFormat="1" x14ac:dyDescent="0.25">
      <c r="A137" s="209"/>
      <c r="D137" s="133"/>
      <c r="E137" s="133"/>
      <c r="G137" s="152"/>
      <c r="H137" s="23"/>
      <c r="I137" s="23"/>
      <c r="J137" s="23"/>
      <c r="O137" s="152"/>
      <c r="T137" s="23"/>
    </row>
    <row r="138" spans="1:20" s="20" customFormat="1" x14ac:dyDescent="0.25">
      <c r="A138" s="209"/>
      <c r="D138" s="133"/>
      <c r="E138" s="133"/>
      <c r="G138" s="152"/>
      <c r="H138" s="23"/>
      <c r="I138" s="23"/>
      <c r="J138" s="23"/>
      <c r="O138" s="152"/>
      <c r="T138" s="23"/>
    </row>
    <row r="139" spans="1:20" x14ac:dyDescent="0.25">
      <c r="A139" s="209"/>
      <c r="D139" s="134"/>
      <c r="E139" s="134"/>
      <c r="G139" s="152"/>
      <c r="H139" s="23"/>
      <c r="I139" s="23"/>
      <c r="J139" s="23"/>
      <c r="O139" s="152"/>
      <c r="T139" s="23"/>
    </row>
    <row r="140" spans="1:20" x14ac:dyDescent="0.25">
      <c r="A140" s="209"/>
      <c r="D140" s="134"/>
      <c r="E140" s="134"/>
      <c r="G140" s="152"/>
      <c r="H140" s="23"/>
      <c r="I140" s="23"/>
      <c r="J140" s="23"/>
      <c r="O140" s="152"/>
      <c r="T140" s="23"/>
    </row>
    <row r="141" spans="1:20" x14ac:dyDescent="0.25">
      <c r="A141" s="209"/>
      <c r="D141" s="134"/>
      <c r="E141" s="134"/>
      <c r="G141" s="152"/>
      <c r="H141" s="23"/>
      <c r="I141" s="23"/>
      <c r="J141" s="23"/>
      <c r="O141" s="152"/>
      <c r="T141" s="23"/>
    </row>
    <row r="142" spans="1:20" x14ac:dyDescent="0.25">
      <c r="A142" s="209"/>
      <c r="D142" s="134"/>
      <c r="E142" s="134"/>
      <c r="G142" s="152"/>
      <c r="H142" s="23"/>
      <c r="I142" s="23"/>
      <c r="J142" s="23"/>
      <c r="O142" s="152"/>
      <c r="T142" s="23"/>
    </row>
    <row r="143" spans="1:20" x14ac:dyDescent="0.25">
      <c r="A143" s="209"/>
      <c r="D143" s="134"/>
      <c r="E143" s="134"/>
      <c r="G143" s="152"/>
      <c r="H143" s="23"/>
      <c r="I143" s="23"/>
      <c r="J143" s="23"/>
      <c r="O143" s="152"/>
      <c r="T143" s="23"/>
    </row>
    <row r="144" spans="1:20" x14ac:dyDescent="0.25">
      <c r="A144" s="209"/>
      <c r="D144" s="134"/>
      <c r="E144" s="134"/>
      <c r="G144" s="152"/>
      <c r="H144" s="23"/>
      <c r="I144" s="23"/>
      <c r="J144" s="23"/>
      <c r="O144" s="152"/>
      <c r="T144" s="23"/>
    </row>
    <row r="145" spans="1:20" x14ac:dyDescent="0.25">
      <c r="A145" s="209"/>
      <c r="D145" s="134"/>
      <c r="E145" s="134"/>
      <c r="G145" s="152"/>
      <c r="H145" s="23"/>
      <c r="I145" s="23"/>
      <c r="J145" s="23"/>
      <c r="O145" s="152"/>
      <c r="T145" s="23"/>
    </row>
    <row r="146" spans="1:20" x14ac:dyDescent="0.25">
      <c r="A146" s="209"/>
      <c r="D146" s="134"/>
      <c r="E146" s="134"/>
      <c r="G146" s="152"/>
      <c r="H146" s="23"/>
      <c r="I146" s="23"/>
      <c r="J146" s="23"/>
      <c r="O146" s="152"/>
      <c r="T146" s="23"/>
    </row>
    <row r="147" spans="1:20" x14ac:dyDescent="0.25">
      <c r="A147" s="209"/>
      <c r="D147" s="134"/>
      <c r="E147" s="134"/>
      <c r="G147" s="152"/>
      <c r="H147" s="23"/>
      <c r="I147" s="23"/>
      <c r="J147" s="23"/>
      <c r="O147" s="152"/>
      <c r="T147" s="23"/>
    </row>
    <row r="148" spans="1:20" x14ac:dyDescent="0.25">
      <c r="A148" s="209"/>
      <c r="D148" s="134"/>
      <c r="E148" s="134"/>
      <c r="G148" s="152"/>
      <c r="H148" s="23"/>
      <c r="I148" s="23"/>
      <c r="J148" s="23"/>
      <c r="O148" s="152"/>
      <c r="T148" s="23"/>
    </row>
    <row r="149" spans="1:20" x14ac:dyDescent="0.25">
      <c r="A149" s="209"/>
      <c r="D149" s="134"/>
      <c r="E149" s="134"/>
      <c r="G149" s="152"/>
      <c r="H149" s="23"/>
      <c r="I149" s="23"/>
      <c r="J149" s="23"/>
      <c r="O149" s="152"/>
      <c r="T149" s="23"/>
    </row>
    <row r="150" spans="1:20" x14ac:dyDescent="0.25">
      <c r="A150" s="209"/>
      <c r="D150" s="134"/>
      <c r="E150" s="134"/>
      <c r="G150" s="152"/>
      <c r="H150" s="23"/>
      <c r="I150" s="23"/>
      <c r="J150" s="23"/>
      <c r="O150" s="152"/>
      <c r="T150" s="23"/>
    </row>
    <row r="151" spans="1:20" x14ac:dyDescent="0.25">
      <c r="A151" s="209"/>
      <c r="D151" s="134"/>
      <c r="E151" s="134"/>
      <c r="G151" s="152"/>
      <c r="H151" s="23"/>
      <c r="I151" s="23"/>
      <c r="J151" s="23"/>
      <c r="O151" s="152"/>
      <c r="T151" s="23"/>
    </row>
    <row r="152" spans="1:20" x14ac:dyDescent="0.25">
      <c r="A152" s="209"/>
      <c r="D152" s="134"/>
      <c r="E152" s="134"/>
      <c r="G152" s="152"/>
      <c r="H152" s="23"/>
      <c r="I152" s="23"/>
      <c r="J152" s="23"/>
      <c r="O152" s="152"/>
      <c r="T152" s="23"/>
    </row>
    <row r="153" spans="1:20" x14ac:dyDescent="0.25">
      <c r="A153" s="209"/>
      <c r="D153" s="134"/>
      <c r="E153" s="134"/>
      <c r="G153" s="152"/>
      <c r="H153" s="23"/>
      <c r="I153" s="23"/>
      <c r="J153" s="23"/>
      <c r="O153" s="152"/>
      <c r="T153" s="23"/>
    </row>
    <row r="154" spans="1:20" x14ac:dyDescent="0.25">
      <c r="A154" s="209"/>
      <c r="D154" s="134"/>
      <c r="E154" s="134"/>
      <c r="G154" s="152"/>
      <c r="H154" s="23"/>
      <c r="I154" s="23"/>
      <c r="J154" s="23"/>
      <c r="O154" s="152"/>
      <c r="T154" s="23"/>
    </row>
    <row r="155" spans="1:20" x14ac:dyDescent="0.25">
      <c r="A155" s="209"/>
      <c r="D155" s="134"/>
      <c r="E155" s="134"/>
      <c r="G155" s="152"/>
      <c r="H155" s="23"/>
      <c r="I155" s="23"/>
      <c r="J155" s="23"/>
      <c r="O155" s="152"/>
      <c r="T155" s="23"/>
    </row>
    <row r="156" spans="1:20" x14ac:dyDescent="0.25">
      <c r="A156" s="209"/>
      <c r="D156" s="134"/>
      <c r="E156" s="134"/>
      <c r="G156" s="152"/>
      <c r="H156" s="23"/>
      <c r="I156" s="23"/>
      <c r="J156" s="23"/>
      <c r="O156" s="152"/>
      <c r="T156" s="23"/>
    </row>
    <row r="157" spans="1:20" x14ac:dyDescent="0.25">
      <c r="A157" s="209"/>
      <c r="D157" s="134"/>
      <c r="E157" s="134"/>
      <c r="G157" s="152"/>
      <c r="H157" s="23"/>
      <c r="I157" s="23"/>
      <c r="J157" s="23"/>
      <c r="O157" s="152"/>
      <c r="T157" s="23"/>
    </row>
    <row r="158" spans="1:20" x14ac:dyDescent="0.25">
      <c r="A158" s="209"/>
      <c r="D158" s="134"/>
      <c r="E158" s="134"/>
      <c r="G158" s="152"/>
      <c r="H158" s="23"/>
      <c r="I158" s="23"/>
      <c r="J158" s="23"/>
      <c r="O158" s="152"/>
      <c r="T158" s="23"/>
    </row>
    <row r="159" spans="1:20" x14ac:dyDescent="0.25">
      <c r="A159" s="209"/>
      <c r="D159" s="134"/>
      <c r="E159" s="134"/>
      <c r="G159" s="152"/>
      <c r="H159" s="23"/>
      <c r="I159" s="23"/>
      <c r="J159" s="23"/>
      <c r="O159" s="152"/>
      <c r="T159" s="23"/>
    </row>
    <row r="160" spans="1:20" x14ac:dyDescent="0.25">
      <c r="A160" s="209"/>
      <c r="D160" s="134"/>
      <c r="E160" s="134"/>
      <c r="G160" s="152"/>
      <c r="H160" s="23"/>
      <c r="I160" s="23"/>
      <c r="J160" s="23"/>
      <c r="O160" s="152"/>
      <c r="T160" s="23"/>
    </row>
    <row r="161" spans="1:20" x14ac:dyDescent="0.25">
      <c r="A161" s="209"/>
      <c r="D161" s="134"/>
      <c r="E161" s="134"/>
      <c r="G161" s="152"/>
      <c r="H161" s="23"/>
      <c r="I161" s="23"/>
      <c r="J161" s="23"/>
      <c r="O161" s="152"/>
      <c r="T161" s="23"/>
    </row>
    <row r="162" spans="1:20" x14ac:dyDescent="0.25">
      <c r="A162" s="209"/>
      <c r="D162" s="134"/>
      <c r="E162" s="134"/>
      <c r="G162" s="152"/>
      <c r="H162" s="23"/>
      <c r="I162" s="23"/>
      <c r="J162" s="23"/>
      <c r="O162" s="152"/>
      <c r="T162" s="23"/>
    </row>
    <row r="163" spans="1:20" x14ac:dyDescent="0.25">
      <c r="A163" s="209"/>
      <c r="D163" s="134"/>
      <c r="E163" s="134"/>
      <c r="G163" s="152"/>
      <c r="H163" s="23"/>
      <c r="I163" s="23"/>
      <c r="J163" s="23"/>
      <c r="O163" s="152"/>
      <c r="T163" s="23"/>
    </row>
    <row r="164" spans="1:20" x14ac:dyDescent="0.25">
      <c r="A164" s="209"/>
      <c r="D164" s="134"/>
      <c r="E164" s="134"/>
      <c r="G164" s="152"/>
      <c r="H164" s="23"/>
      <c r="I164" s="23"/>
      <c r="J164" s="23"/>
      <c r="O164" s="152"/>
      <c r="T164" s="23"/>
    </row>
    <row r="165" spans="1:20" x14ac:dyDescent="0.25">
      <c r="A165" s="209"/>
      <c r="D165" s="134"/>
      <c r="E165" s="134"/>
      <c r="G165" s="152"/>
      <c r="H165" s="23"/>
      <c r="I165" s="23"/>
      <c r="J165" s="23"/>
      <c r="O165" s="152"/>
      <c r="T165" s="23"/>
    </row>
    <row r="166" spans="1:20" x14ac:dyDescent="0.25">
      <c r="A166" s="209"/>
      <c r="D166" s="134"/>
      <c r="E166" s="134"/>
      <c r="G166" s="152"/>
      <c r="H166" s="23"/>
      <c r="I166" s="23"/>
      <c r="J166" s="23"/>
      <c r="O166" s="152"/>
      <c r="T166" s="23"/>
    </row>
    <row r="167" spans="1:20" x14ac:dyDescent="0.25">
      <c r="A167" s="209"/>
      <c r="D167" s="134"/>
      <c r="E167" s="134"/>
      <c r="G167" s="152"/>
      <c r="H167" s="23"/>
      <c r="I167" s="23"/>
      <c r="J167" s="23"/>
      <c r="O167" s="152"/>
      <c r="T167" s="23"/>
    </row>
    <row r="168" spans="1:20" x14ac:dyDescent="0.25">
      <c r="A168" s="209"/>
      <c r="D168" s="134"/>
      <c r="E168" s="134"/>
      <c r="G168" s="152"/>
      <c r="H168" s="23"/>
      <c r="I168" s="23"/>
      <c r="J168" s="23"/>
      <c r="O168" s="152"/>
      <c r="T168" s="23"/>
    </row>
    <row r="169" spans="1:20" x14ac:dyDescent="0.25">
      <c r="A169" s="209"/>
      <c r="D169" s="134"/>
      <c r="E169" s="134"/>
      <c r="G169" s="152"/>
      <c r="H169" s="23"/>
      <c r="I169" s="23"/>
      <c r="J169" s="23"/>
      <c r="O169" s="152"/>
      <c r="T169" s="23"/>
    </row>
    <row r="170" spans="1:20" x14ac:dyDescent="0.25">
      <c r="A170" s="209"/>
      <c r="D170" s="134"/>
      <c r="E170" s="134"/>
      <c r="G170" s="152"/>
      <c r="H170" s="23"/>
      <c r="I170" s="23"/>
      <c r="J170" s="23"/>
      <c r="O170" s="152"/>
      <c r="T170" s="23"/>
    </row>
    <row r="171" spans="1:20" x14ac:dyDescent="0.25">
      <c r="A171" s="209"/>
      <c r="D171" s="134"/>
      <c r="E171" s="134"/>
      <c r="G171" s="152"/>
      <c r="H171" s="23"/>
      <c r="I171" s="23"/>
      <c r="J171" s="23"/>
      <c r="O171" s="152"/>
      <c r="T171" s="23"/>
    </row>
    <row r="172" spans="1:20" x14ac:dyDescent="0.25">
      <c r="A172" s="209"/>
      <c r="D172" s="134"/>
      <c r="E172" s="134"/>
      <c r="G172" s="152"/>
      <c r="H172" s="23"/>
      <c r="I172" s="23"/>
      <c r="J172" s="23"/>
      <c r="O172" s="152"/>
      <c r="T172" s="23"/>
    </row>
    <row r="173" spans="1:20" x14ac:dyDescent="0.25">
      <c r="A173" s="209"/>
      <c r="D173" s="134"/>
      <c r="E173" s="134"/>
      <c r="G173" s="152"/>
      <c r="H173" s="23"/>
      <c r="I173" s="23"/>
      <c r="J173" s="23"/>
      <c r="O173" s="152"/>
      <c r="T173" s="23"/>
    </row>
    <row r="174" spans="1:20" x14ac:dyDescent="0.25">
      <c r="A174" s="209"/>
      <c r="D174" s="134"/>
      <c r="E174" s="134"/>
      <c r="G174" s="152"/>
      <c r="H174" s="23"/>
      <c r="I174" s="23"/>
      <c r="J174" s="23"/>
      <c r="O174" s="152"/>
      <c r="T174" s="23"/>
    </row>
    <row r="175" spans="1:20" x14ac:dyDescent="0.25">
      <c r="A175" s="209"/>
      <c r="D175" s="134"/>
      <c r="E175" s="134"/>
      <c r="G175" s="152"/>
      <c r="H175" s="23"/>
      <c r="I175" s="23"/>
      <c r="J175" s="23"/>
      <c r="O175" s="152"/>
      <c r="T175" s="23"/>
    </row>
    <row r="176" spans="1:20" x14ac:dyDescent="0.25">
      <c r="A176" s="209"/>
      <c r="D176" s="134"/>
      <c r="E176" s="134"/>
      <c r="G176" s="152"/>
      <c r="H176" s="23"/>
      <c r="I176" s="23"/>
      <c r="J176" s="23"/>
      <c r="O176" s="152"/>
      <c r="T176" s="23"/>
    </row>
    <row r="177" spans="1:20" x14ac:dyDescent="0.25">
      <c r="A177" s="209"/>
      <c r="D177" s="134"/>
      <c r="E177" s="134"/>
      <c r="G177" s="152"/>
      <c r="H177" s="23"/>
      <c r="I177" s="23"/>
      <c r="J177" s="23"/>
      <c r="O177" s="152"/>
      <c r="T177" s="23"/>
    </row>
    <row r="178" spans="1:20" x14ac:dyDescent="0.25">
      <c r="A178" s="209"/>
      <c r="D178" s="134"/>
      <c r="E178" s="134"/>
      <c r="G178" s="152"/>
      <c r="H178" s="23"/>
      <c r="I178" s="23"/>
      <c r="J178" s="23"/>
      <c r="O178" s="152"/>
      <c r="T178" s="23"/>
    </row>
    <row r="179" spans="1:20" x14ac:dyDescent="0.25">
      <c r="A179" s="209"/>
      <c r="D179" s="134"/>
      <c r="E179" s="134"/>
      <c r="G179" s="152"/>
      <c r="H179" s="23"/>
      <c r="I179" s="23"/>
      <c r="J179" s="23"/>
      <c r="O179" s="152"/>
      <c r="T179" s="23"/>
    </row>
    <row r="180" spans="1:20" x14ac:dyDescent="0.25">
      <c r="A180" s="209"/>
      <c r="D180" s="134"/>
      <c r="E180" s="134"/>
      <c r="G180" s="152"/>
      <c r="H180" s="23"/>
      <c r="I180" s="23"/>
      <c r="J180" s="23"/>
      <c r="O180" s="152"/>
      <c r="T180" s="23"/>
    </row>
    <row r="181" spans="1:20" x14ac:dyDescent="0.25">
      <c r="A181" s="209"/>
      <c r="D181" s="134"/>
      <c r="E181" s="134"/>
      <c r="G181" s="152"/>
      <c r="H181" s="23"/>
      <c r="I181" s="23"/>
      <c r="J181" s="23"/>
      <c r="O181" s="152"/>
      <c r="T181" s="23"/>
    </row>
    <row r="182" spans="1:20" x14ac:dyDescent="0.25">
      <c r="A182" s="209"/>
      <c r="D182" s="134"/>
      <c r="E182" s="134"/>
      <c r="G182" s="152"/>
      <c r="H182" s="23"/>
      <c r="I182" s="23"/>
      <c r="J182" s="23"/>
      <c r="O182" s="152"/>
      <c r="T182" s="23"/>
    </row>
    <row r="183" spans="1:20" x14ac:dyDescent="0.25">
      <c r="A183" s="209"/>
      <c r="D183" s="134"/>
      <c r="E183" s="134"/>
      <c r="G183" s="152"/>
      <c r="H183" s="23"/>
      <c r="I183" s="23"/>
      <c r="J183" s="23"/>
      <c r="O183" s="152"/>
      <c r="T183" s="23"/>
    </row>
    <row r="184" spans="1:20" x14ac:dyDescent="0.25">
      <c r="A184" s="209"/>
      <c r="D184" s="134"/>
      <c r="E184" s="134"/>
      <c r="G184" s="152"/>
      <c r="H184" s="23"/>
      <c r="I184" s="23"/>
      <c r="J184" s="23"/>
      <c r="O184" s="152"/>
      <c r="T184" s="23"/>
    </row>
    <row r="185" spans="1:20" x14ac:dyDescent="0.25">
      <c r="A185" s="209"/>
      <c r="D185" s="134"/>
      <c r="E185" s="134"/>
      <c r="G185" s="152"/>
      <c r="H185" s="23"/>
      <c r="I185" s="23"/>
      <c r="J185" s="23"/>
      <c r="O185" s="152"/>
      <c r="T185" s="23"/>
    </row>
    <row r="186" spans="1:20" x14ac:dyDescent="0.25">
      <c r="A186" s="209"/>
      <c r="D186" s="134"/>
      <c r="E186" s="134"/>
      <c r="G186" s="152"/>
      <c r="H186" s="23"/>
      <c r="I186" s="23"/>
      <c r="J186" s="23"/>
      <c r="O186" s="152"/>
      <c r="T186" s="23"/>
    </row>
    <row r="187" spans="1:20" x14ac:dyDescent="0.25">
      <c r="A187" s="209"/>
      <c r="D187" s="134"/>
      <c r="E187" s="134"/>
      <c r="G187" s="152"/>
      <c r="H187" s="23"/>
      <c r="I187" s="23"/>
      <c r="J187" s="23"/>
      <c r="O187" s="152"/>
      <c r="T187" s="23"/>
    </row>
    <row r="188" spans="1:20" x14ac:dyDescent="0.25">
      <c r="A188" s="209"/>
      <c r="D188" s="134"/>
      <c r="E188" s="134"/>
      <c r="G188" s="152"/>
      <c r="H188" s="23"/>
      <c r="I188" s="23"/>
      <c r="J188" s="23"/>
      <c r="O188" s="152"/>
      <c r="T188" s="23"/>
    </row>
    <row r="189" spans="1:20" x14ac:dyDescent="0.25">
      <c r="A189" s="209"/>
      <c r="D189" s="134"/>
      <c r="E189" s="134"/>
      <c r="G189" s="152"/>
      <c r="H189" s="23"/>
      <c r="I189" s="23"/>
      <c r="J189" s="23"/>
      <c r="O189" s="152"/>
      <c r="T189" s="23"/>
    </row>
    <row r="190" spans="1:20" x14ac:dyDescent="0.25">
      <c r="A190" s="209"/>
      <c r="D190" s="134"/>
      <c r="E190" s="134"/>
      <c r="G190" s="152"/>
      <c r="H190" s="23"/>
      <c r="I190" s="23"/>
      <c r="J190" s="23"/>
      <c r="O190" s="152"/>
      <c r="T190" s="23"/>
    </row>
    <row r="191" spans="1:20" x14ac:dyDescent="0.25">
      <c r="A191" s="209"/>
      <c r="D191" s="134"/>
      <c r="E191" s="134"/>
      <c r="G191" s="152"/>
      <c r="H191" s="23"/>
      <c r="I191" s="23"/>
      <c r="J191" s="23"/>
      <c r="O191" s="152"/>
      <c r="T191" s="23"/>
    </row>
    <row r="192" spans="1:20" x14ac:dyDescent="0.25">
      <c r="A192" s="209"/>
      <c r="D192" s="134"/>
      <c r="E192" s="134"/>
      <c r="G192" s="152"/>
      <c r="H192" s="23"/>
      <c r="I192" s="23"/>
      <c r="J192" s="23"/>
      <c r="O192" s="152"/>
      <c r="T192" s="23"/>
    </row>
    <row r="193" spans="1:20" x14ac:dyDescent="0.25">
      <c r="A193" s="209"/>
      <c r="D193" s="134"/>
      <c r="E193" s="134"/>
      <c r="G193" s="152"/>
      <c r="H193" s="23"/>
      <c r="I193" s="23"/>
      <c r="J193" s="23"/>
      <c r="O193" s="152"/>
      <c r="T193" s="23"/>
    </row>
    <row r="194" spans="1:20" x14ac:dyDescent="0.25">
      <c r="A194" s="209"/>
      <c r="D194" s="134"/>
      <c r="E194" s="134"/>
      <c r="G194" s="152"/>
      <c r="H194" s="23"/>
      <c r="I194" s="23"/>
      <c r="J194" s="23"/>
      <c r="O194" s="152"/>
      <c r="T194" s="23"/>
    </row>
    <row r="195" spans="1:20" x14ac:dyDescent="0.25">
      <c r="A195" s="209"/>
      <c r="D195" s="134"/>
      <c r="E195" s="134"/>
      <c r="G195" s="152"/>
      <c r="H195" s="23"/>
      <c r="I195" s="23"/>
      <c r="J195" s="23"/>
      <c r="O195" s="152"/>
      <c r="T195" s="23"/>
    </row>
    <row r="196" spans="1:20" x14ac:dyDescent="0.25">
      <c r="A196" s="209"/>
      <c r="D196" s="134"/>
      <c r="E196" s="134"/>
      <c r="G196" s="152"/>
      <c r="H196" s="23"/>
      <c r="I196" s="23"/>
      <c r="J196" s="23"/>
      <c r="O196" s="152"/>
      <c r="T196" s="23"/>
    </row>
    <row r="197" spans="1:20" x14ac:dyDescent="0.25">
      <c r="A197" s="209"/>
      <c r="D197" s="134"/>
      <c r="E197" s="134"/>
      <c r="G197" s="152"/>
      <c r="H197" s="23"/>
      <c r="I197" s="23"/>
      <c r="J197" s="23"/>
      <c r="O197" s="152"/>
      <c r="T197" s="23"/>
    </row>
    <row r="198" spans="1:20" x14ac:dyDescent="0.25">
      <c r="A198" s="209"/>
      <c r="D198" s="134"/>
      <c r="E198" s="134"/>
      <c r="G198" s="152"/>
      <c r="H198" s="23"/>
      <c r="I198" s="23"/>
      <c r="J198" s="23"/>
      <c r="O198" s="152"/>
      <c r="T198" s="23"/>
    </row>
    <row r="199" spans="1:20" x14ac:dyDescent="0.25">
      <c r="A199" s="209"/>
      <c r="D199" s="134"/>
      <c r="E199" s="134"/>
      <c r="G199" s="152"/>
      <c r="H199" s="23"/>
      <c r="I199" s="23"/>
      <c r="J199" s="23"/>
      <c r="O199" s="152"/>
      <c r="T199" s="23"/>
    </row>
    <row r="200" spans="1:20" x14ac:dyDescent="0.25">
      <c r="A200" s="209"/>
      <c r="D200" s="134"/>
      <c r="E200" s="134"/>
      <c r="G200" s="152"/>
      <c r="H200" s="23"/>
      <c r="I200" s="23"/>
      <c r="J200" s="23"/>
      <c r="O200" s="152"/>
      <c r="T200" s="23"/>
    </row>
    <row r="201" spans="1:20" x14ac:dyDescent="0.25">
      <c r="A201" s="209"/>
      <c r="D201" s="134"/>
      <c r="E201" s="134"/>
      <c r="G201" s="152"/>
      <c r="H201" s="23"/>
      <c r="I201" s="23"/>
      <c r="J201" s="23"/>
      <c r="O201" s="152"/>
      <c r="T201" s="23"/>
    </row>
    <row r="202" spans="1:20" x14ac:dyDescent="0.25">
      <c r="A202" s="209"/>
      <c r="D202" s="134"/>
      <c r="E202" s="134"/>
      <c r="G202" s="152"/>
      <c r="H202" s="23"/>
      <c r="I202" s="23"/>
      <c r="J202" s="23"/>
      <c r="O202" s="152"/>
      <c r="T202" s="23"/>
    </row>
    <row r="203" spans="1:20" x14ac:dyDescent="0.25">
      <c r="A203" s="209"/>
      <c r="D203" s="134"/>
      <c r="E203" s="134"/>
      <c r="G203" s="152"/>
      <c r="H203" s="23"/>
      <c r="I203" s="23"/>
      <c r="J203" s="23"/>
      <c r="O203" s="152"/>
      <c r="T203" s="23"/>
    </row>
    <row r="204" spans="1:20" x14ac:dyDescent="0.25">
      <c r="A204" s="209"/>
      <c r="D204" s="134"/>
      <c r="E204" s="134"/>
      <c r="G204" s="152"/>
      <c r="H204" s="23"/>
      <c r="I204" s="23"/>
      <c r="J204" s="23"/>
      <c r="O204" s="152"/>
      <c r="T204" s="23"/>
    </row>
    <row r="205" spans="1:20" x14ac:dyDescent="0.25">
      <c r="A205" s="209"/>
      <c r="D205" s="134"/>
      <c r="E205" s="134"/>
      <c r="G205" s="152"/>
      <c r="H205" s="23"/>
      <c r="I205" s="23"/>
      <c r="J205" s="23"/>
      <c r="O205" s="152"/>
      <c r="T205" s="23"/>
    </row>
    <row r="206" spans="1:20" x14ac:dyDescent="0.25">
      <c r="A206" s="209"/>
      <c r="D206" s="134"/>
      <c r="E206" s="134"/>
      <c r="G206" s="152"/>
      <c r="H206" s="23"/>
      <c r="I206" s="23"/>
      <c r="J206" s="23"/>
      <c r="O206" s="152"/>
      <c r="T206" s="23"/>
    </row>
    <row r="207" spans="1:20" x14ac:dyDescent="0.25">
      <c r="A207" s="209"/>
      <c r="D207" s="134"/>
      <c r="E207" s="134"/>
      <c r="G207" s="152"/>
      <c r="H207" s="23"/>
      <c r="I207" s="23"/>
      <c r="J207" s="23"/>
      <c r="O207" s="152"/>
      <c r="T207" s="23"/>
    </row>
    <row r="208" spans="1:20" x14ac:dyDescent="0.25">
      <c r="A208" s="209"/>
      <c r="D208" s="134"/>
      <c r="E208" s="134"/>
      <c r="G208" s="152"/>
      <c r="H208" s="23"/>
      <c r="I208" s="23"/>
      <c r="J208" s="23"/>
      <c r="O208" s="152"/>
      <c r="T208" s="23"/>
    </row>
    <row r="209" spans="1:20" x14ac:dyDescent="0.25">
      <c r="A209" s="209"/>
      <c r="D209" s="134"/>
      <c r="E209" s="134"/>
      <c r="G209" s="152"/>
      <c r="H209" s="23"/>
      <c r="I209" s="23"/>
      <c r="J209" s="23"/>
      <c r="O209" s="152"/>
      <c r="T209" s="23"/>
    </row>
    <row r="210" spans="1:20" x14ac:dyDescent="0.25">
      <c r="A210" s="209"/>
      <c r="D210" s="134"/>
      <c r="E210" s="134"/>
      <c r="G210" s="152"/>
      <c r="H210" s="23"/>
      <c r="I210" s="23"/>
      <c r="J210" s="23"/>
      <c r="O210" s="152"/>
      <c r="T210" s="23"/>
    </row>
    <row r="211" spans="1:20" x14ac:dyDescent="0.25">
      <c r="A211" s="209"/>
      <c r="D211" s="134"/>
      <c r="E211" s="134"/>
      <c r="G211" s="152"/>
      <c r="H211" s="23"/>
      <c r="I211" s="23"/>
      <c r="J211" s="23"/>
      <c r="O211" s="152"/>
      <c r="T211" s="23"/>
    </row>
    <row r="212" spans="1:20" x14ac:dyDescent="0.25">
      <c r="A212" s="209"/>
      <c r="D212" s="134"/>
      <c r="E212" s="134"/>
      <c r="G212" s="152"/>
      <c r="H212" s="23"/>
      <c r="I212" s="23"/>
      <c r="J212" s="23"/>
      <c r="O212" s="152"/>
      <c r="T212" s="23"/>
    </row>
    <row r="213" spans="1:20" x14ac:dyDescent="0.25">
      <c r="A213" s="209"/>
      <c r="D213" s="134"/>
      <c r="E213" s="134"/>
      <c r="G213" s="152"/>
      <c r="H213" s="23"/>
      <c r="I213" s="23"/>
      <c r="J213" s="23"/>
      <c r="O213" s="152"/>
      <c r="T213" s="23"/>
    </row>
    <row r="214" spans="1:20" x14ac:dyDescent="0.25">
      <c r="A214" s="209"/>
      <c r="D214" s="134"/>
      <c r="E214" s="134"/>
      <c r="G214" s="152"/>
      <c r="H214" s="23"/>
      <c r="I214" s="23"/>
      <c r="J214" s="23"/>
      <c r="O214" s="152"/>
      <c r="T214" s="23"/>
    </row>
    <row r="215" spans="1:20" x14ac:dyDescent="0.25">
      <c r="A215" s="209"/>
      <c r="D215" s="134"/>
      <c r="E215" s="134"/>
      <c r="G215" s="152"/>
      <c r="H215" s="23"/>
      <c r="I215" s="23"/>
      <c r="J215" s="23"/>
      <c r="O215" s="152"/>
      <c r="T215" s="23"/>
    </row>
    <row r="216" spans="1:20" x14ac:dyDescent="0.25">
      <c r="A216" s="209"/>
      <c r="D216" s="134"/>
      <c r="E216" s="134"/>
      <c r="G216" s="152"/>
      <c r="H216" s="23"/>
      <c r="I216" s="23"/>
      <c r="J216" s="23"/>
      <c r="O216" s="152"/>
      <c r="T216" s="23"/>
    </row>
    <row r="217" spans="1:20" x14ac:dyDescent="0.25">
      <c r="A217" s="209"/>
      <c r="G217" s="152"/>
      <c r="H217" s="23"/>
      <c r="I217" s="23"/>
      <c r="J217" s="23"/>
      <c r="O217" s="152"/>
      <c r="T217" s="23"/>
    </row>
    <row r="218" spans="1:20" x14ac:dyDescent="0.25">
      <c r="A218" s="209"/>
      <c r="G218" s="152"/>
      <c r="H218" s="23"/>
      <c r="I218" s="23"/>
      <c r="J218" s="23"/>
      <c r="O218" s="152"/>
      <c r="T218" s="23"/>
    </row>
    <row r="219" spans="1:20" x14ac:dyDescent="0.25">
      <c r="A219" s="209"/>
      <c r="G219" s="152"/>
      <c r="H219" s="23"/>
      <c r="I219" s="23"/>
      <c r="J219" s="23"/>
      <c r="O219" s="152"/>
      <c r="T219" s="23"/>
    </row>
    <row r="220" spans="1:20" x14ac:dyDescent="0.25">
      <c r="A220" s="209"/>
      <c r="G220" s="152"/>
      <c r="H220" s="23"/>
      <c r="I220" s="23"/>
      <c r="J220" s="23"/>
      <c r="O220" s="152"/>
      <c r="T220" s="23"/>
    </row>
    <row r="221" spans="1:20" x14ac:dyDescent="0.25">
      <c r="A221" s="209"/>
      <c r="G221" s="152"/>
      <c r="H221" s="23"/>
      <c r="I221" s="23"/>
      <c r="J221" s="23"/>
      <c r="O221" s="152"/>
      <c r="T221" s="23"/>
    </row>
    <row r="222" spans="1:20" x14ac:dyDescent="0.25">
      <c r="A222" s="209"/>
      <c r="G222" s="152"/>
      <c r="H222" s="23"/>
      <c r="I222" s="23"/>
      <c r="J222" s="23"/>
      <c r="O222" s="152"/>
      <c r="T222" s="23"/>
    </row>
    <row r="223" spans="1:20" x14ac:dyDescent="0.25">
      <c r="A223" s="209"/>
      <c r="G223" s="152"/>
      <c r="H223" s="23"/>
      <c r="I223" s="23"/>
      <c r="J223" s="23"/>
      <c r="O223" s="152"/>
      <c r="T223" s="23"/>
    </row>
    <row r="224" spans="1:20" x14ac:dyDescent="0.25">
      <c r="A224" s="209"/>
      <c r="G224" s="152"/>
      <c r="H224" s="23"/>
      <c r="I224" s="23"/>
      <c r="J224" s="23"/>
      <c r="O224" s="152"/>
      <c r="T224" s="23"/>
    </row>
    <row r="225" spans="1:20" x14ac:dyDescent="0.25">
      <c r="A225" s="209"/>
      <c r="G225" s="152"/>
      <c r="H225" s="23"/>
      <c r="I225" s="23"/>
      <c r="J225" s="23"/>
      <c r="O225" s="152"/>
      <c r="T225" s="23"/>
    </row>
    <row r="226" spans="1:20" x14ac:dyDescent="0.25">
      <c r="A226" s="209"/>
      <c r="G226" s="152"/>
      <c r="H226" s="23"/>
      <c r="I226" s="23"/>
      <c r="J226" s="23"/>
      <c r="O226" s="152"/>
      <c r="T226" s="23"/>
    </row>
    <row r="227" spans="1:20" x14ac:dyDescent="0.25">
      <c r="A227" s="209"/>
      <c r="G227" s="152"/>
      <c r="H227" s="23"/>
      <c r="I227" s="23"/>
      <c r="J227" s="23"/>
      <c r="O227" s="152"/>
      <c r="T227" s="23"/>
    </row>
    <row r="228" spans="1:20" x14ac:dyDescent="0.25">
      <c r="A228" s="209"/>
      <c r="G228" s="152"/>
      <c r="H228" s="23"/>
      <c r="I228" s="23"/>
      <c r="J228" s="23"/>
      <c r="O228" s="152"/>
      <c r="T228" s="23"/>
    </row>
    <row r="229" spans="1:20" x14ac:dyDescent="0.25">
      <c r="A229" s="209"/>
      <c r="G229" s="152"/>
      <c r="H229" s="23"/>
      <c r="I229" s="23"/>
      <c r="J229" s="23"/>
      <c r="O229" s="152"/>
      <c r="T229" s="23"/>
    </row>
    <row r="230" spans="1:20" x14ac:dyDescent="0.25">
      <c r="A230" s="209"/>
      <c r="G230" s="152"/>
      <c r="H230" s="23"/>
      <c r="I230" s="23"/>
      <c r="J230" s="23"/>
      <c r="O230" s="152"/>
      <c r="T230" s="23"/>
    </row>
    <row r="231" spans="1:20" x14ac:dyDescent="0.25">
      <c r="A231" s="209"/>
      <c r="G231" s="152"/>
      <c r="H231" s="23"/>
      <c r="I231" s="23"/>
      <c r="J231" s="23"/>
      <c r="O231" s="152"/>
      <c r="T231" s="23"/>
    </row>
    <row r="232" spans="1:20" x14ac:dyDescent="0.25">
      <c r="A232" s="209"/>
      <c r="G232" s="152"/>
      <c r="H232" s="23"/>
      <c r="I232" s="23"/>
      <c r="J232" s="23"/>
      <c r="O232" s="152"/>
      <c r="T232" s="23"/>
    </row>
    <row r="233" spans="1:20" x14ac:dyDescent="0.25">
      <c r="A233" s="209"/>
      <c r="G233" s="152"/>
      <c r="H233" s="23"/>
      <c r="I233" s="23"/>
      <c r="J233" s="23"/>
      <c r="O233" s="152"/>
      <c r="T233" s="23"/>
    </row>
    <row r="234" spans="1:20" x14ac:dyDescent="0.25">
      <c r="A234" s="209"/>
      <c r="G234" s="152"/>
      <c r="H234" s="23"/>
      <c r="I234" s="23"/>
      <c r="J234" s="23"/>
      <c r="O234" s="152"/>
      <c r="T234" s="23"/>
    </row>
    <row r="235" spans="1:20" x14ac:dyDescent="0.25">
      <c r="A235" s="209"/>
      <c r="G235" s="152"/>
      <c r="H235" s="23"/>
      <c r="I235" s="23"/>
      <c r="J235" s="23"/>
      <c r="O235" s="152"/>
      <c r="T235" s="23"/>
    </row>
    <row r="236" spans="1:20" x14ac:dyDescent="0.25">
      <c r="A236" s="209"/>
      <c r="G236" s="152"/>
      <c r="H236" s="23"/>
      <c r="I236" s="23"/>
      <c r="J236" s="23"/>
      <c r="O236" s="152"/>
      <c r="T236" s="23"/>
    </row>
    <row r="237" spans="1:20" x14ac:dyDescent="0.25">
      <c r="A237" s="209"/>
      <c r="G237" s="152"/>
      <c r="H237" s="23"/>
      <c r="I237" s="23"/>
      <c r="J237" s="23"/>
      <c r="O237" s="152"/>
      <c r="T237" s="23"/>
    </row>
    <row r="238" spans="1:20" x14ac:dyDescent="0.25">
      <c r="A238" s="209"/>
      <c r="G238" s="152"/>
      <c r="H238" s="23"/>
      <c r="I238" s="23"/>
      <c r="J238" s="23"/>
      <c r="O238" s="152"/>
      <c r="T238" s="23"/>
    </row>
    <row r="239" spans="1:20" x14ac:dyDescent="0.25">
      <c r="A239" s="209"/>
      <c r="G239" s="152"/>
      <c r="H239" s="23"/>
      <c r="I239" s="23"/>
      <c r="J239" s="23"/>
      <c r="O239" s="152"/>
      <c r="T239" s="23"/>
    </row>
    <row r="240" spans="1:20" x14ac:dyDescent="0.25">
      <c r="A240" s="209"/>
      <c r="G240" s="152"/>
      <c r="H240" s="23"/>
      <c r="I240" s="23"/>
      <c r="J240" s="23"/>
      <c r="O240" s="152"/>
      <c r="T240" s="23"/>
    </row>
    <row r="241" spans="1:20" x14ac:dyDescent="0.25">
      <c r="A241" s="209"/>
      <c r="G241" s="152"/>
      <c r="H241" s="23"/>
      <c r="I241" s="23"/>
      <c r="J241" s="23"/>
      <c r="O241" s="152"/>
      <c r="T241" s="23"/>
    </row>
    <row r="242" spans="1:20" x14ac:dyDescent="0.25">
      <c r="A242" s="209"/>
      <c r="G242" s="152"/>
      <c r="H242" s="23"/>
      <c r="I242" s="23"/>
      <c r="J242" s="23"/>
      <c r="O242" s="152"/>
      <c r="T242" s="23"/>
    </row>
    <row r="243" spans="1:20" x14ac:dyDescent="0.25">
      <c r="A243" s="209"/>
      <c r="G243" s="152"/>
      <c r="H243" s="23"/>
      <c r="I243" s="23"/>
      <c r="J243" s="23"/>
      <c r="O243" s="152"/>
      <c r="T243" s="23"/>
    </row>
    <row r="244" spans="1:20" x14ac:dyDescent="0.25">
      <c r="A244" s="209"/>
      <c r="G244" s="152"/>
      <c r="H244" s="23"/>
      <c r="I244" s="23"/>
      <c r="J244" s="23"/>
      <c r="O244" s="152"/>
      <c r="T244" s="23"/>
    </row>
    <row r="245" spans="1:20" x14ac:dyDescent="0.25">
      <c r="A245" s="209"/>
      <c r="G245" s="152"/>
      <c r="H245" s="23"/>
      <c r="I245" s="23"/>
      <c r="J245" s="23"/>
      <c r="O245" s="152"/>
      <c r="T245" s="23"/>
    </row>
    <row r="246" spans="1:20" x14ac:dyDescent="0.25">
      <c r="A246" s="209"/>
      <c r="G246" s="152"/>
      <c r="H246" s="23"/>
      <c r="I246" s="23"/>
      <c r="J246" s="23"/>
      <c r="O246" s="152"/>
      <c r="T246" s="23"/>
    </row>
    <row r="247" spans="1:20" x14ac:dyDescent="0.25">
      <c r="A247" s="209"/>
      <c r="G247" s="152"/>
      <c r="H247" s="23"/>
      <c r="I247" s="23"/>
      <c r="J247" s="23"/>
      <c r="O247" s="152"/>
      <c r="T247" s="23"/>
    </row>
    <row r="248" spans="1:20" x14ac:dyDescent="0.25">
      <c r="A248" s="209"/>
      <c r="G248" s="152"/>
      <c r="H248" s="23"/>
      <c r="I248" s="23"/>
      <c r="J248" s="23"/>
      <c r="O248" s="152"/>
      <c r="T248" s="23"/>
    </row>
    <row r="249" spans="1:20" x14ac:dyDescent="0.25">
      <c r="A249" s="209"/>
      <c r="G249" s="152"/>
      <c r="H249" s="23"/>
      <c r="I249" s="23"/>
      <c r="J249" s="23"/>
      <c r="O249" s="152"/>
      <c r="T249" s="23"/>
    </row>
    <row r="250" spans="1:20" x14ac:dyDescent="0.25">
      <c r="A250" s="209"/>
      <c r="G250" s="152"/>
      <c r="H250" s="23"/>
      <c r="I250" s="23"/>
      <c r="J250" s="23"/>
      <c r="O250" s="152"/>
      <c r="T250" s="23"/>
    </row>
    <row r="251" spans="1:20" x14ac:dyDescent="0.25">
      <c r="A251" s="209"/>
      <c r="G251" s="152"/>
      <c r="H251" s="23"/>
      <c r="I251" s="23"/>
      <c r="J251" s="23"/>
      <c r="O251" s="152"/>
      <c r="T251" s="23"/>
    </row>
    <row r="252" spans="1:20" x14ac:dyDescent="0.25">
      <c r="A252" s="209"/>
      <c r="G252" s="152"/>
      <c r="H252" s="23"/>
      <c r="I252" s="23"/>
      <c r="J252" s="23"/>
      <c r="O252" s="152"/>
      <c r="T252" s="23"/>
    </row>
    <row r="253" spans="1:20" x14ac:dyDescent="0.25">
      <c r="A253" s="209"/>
      <c r="G253" s="152"/>
      <c r="H253" s="23"/>
      <c r="I253" s="23"/>
      <c r="J253" s="23"/>
      <c r="O253" s="152"/>
      <c r="T253" s="23"/>
    </row>
    <row r="254" spans="1:20" x14ac:dyDescent="0.25">
      <c r="A254" s="209"/>
      <c r="G254" s="152"/>
      <c r="H254" s="23"/>
      <c r="I254" s="23"/>
      <c r="J254" s="23"/>
      <c r="O254" s="152"/>
      <c r="T254" s="23"/>
    </row>
    <row r="255" spans="1:20" x14ac:dyDescent="0.25">
      <c r="A255" s="209"/>
      <c r="G255" s="152"/>
      <c r="H255" s="23"/>
      <c r="I255" s="23"/>
      <c r="J255" s="23"/>
      <c r="O255" s="152"/>
      <c r="T255" s="23"/>
    </row>
    <row r="256" spans="1:20" x14ac:dyDescent="0.25">
      <c r="A256" s="209"/>
      <c r="G256" s="152"/>
      <c r="H256" s="23"/>
      <c r="I256" s="23"/>
      <c r="J256" s="23"/>
      <c r="O256" s="152"/>
      <c r="T256" s="23"/>
    </row>
    <row r="257" spans="1:20" x14ac:dyDescent="0.25">
      <c r="A257" s="209"/>
      <c r="G257" s="152"/>
      <c r="H257" s="23"/>
      <c r="I257" s="23"/>
      <c r="J257" s="23"/>
      <c r="O257" s="152"/>
      <c r="T257" s="23"/>
    </row>
    <row r="258" spans="1:20" x14ac:dyDescent="0.25">
      <c r="A258" s="209"/>
      <c r="G258" s="152"/>
      <c r="H258" s="23"/>
      <c r="I258" s="23"/>
      <c r="J258" s="23"/>
      <c r="O258" s="152"/>
      <c r="T258" s="23"/>
    </row>
    <row r="259" spans="1:20" x14ac:dyDescent="0.25">
      <c r="A259" s="209"/>
      <c r="G259" s="152"/>
      <c r="H259" s="23"/>
      <c r="I259" s="23"/>
      <c r="J259" s="23"/>
      <c r="O259" s="152"/>
      <c r="T259" s="23"/>
    </row>
    <row r="260" spans="1:20" x14ac:dyDescent="0.25">
      <c r="A260" s="209"/>
      <c r="G260" s="152"/>
      <c r="H260" s="23"/>
      <c r="I260" s="23"/>
      <c r="J260" s="23"/>
      <c r="O260" s="152"/>
      <c r="T260" s="23"/>
    </row>
    <row r="261" spans="1:20" x14ac:dyDescent="0.25">
      <c r="A261" s="209"/>
      <c r="G261" s="152"/>
      <c r="H261" s="23"/>
      <c r="I261" s="23"/>
      <c r="J261" s="23"/>
      <c r="O261" s="152"/>
      <c r="T261" s="23"/>
    </row>
    <row r="262" spans="1:20" x14ac:dyDescent="0.25">
      <c r="A262" s="209"/>
      <c r="G262" s="152"/>
      <c r="H262" s="23"/>
      <c r="I262" s="23"/>
      <c r="J262" s="23"/>
      <c r="O262" s="152"/>
      <c r="T262" s="23"/>
    </row>
    <row r="263" spans="1:20" x14ac:dyDescent="0.25">
      <c r="A263" s="209"/>
      <c r="G263" s="152"/>
      <c r="H263" s="23"/>
      <c r="I263" s="23"/>
      <c r="J263" s="23"/>
      <c r="O263" s="152"/>
      <c r="T263" s="23"/>
    </row>
    <row r="264" spans="1:20" x14ac:dyDescent="0.25">
      <c r="A264" s="209"/>
      <c r="G264" s="152"/>
      <c r="H264" s="23"/>
      <c r="I264" s="23"/>
      <c r="J264" s="23"/>
      <c r="O264" s="152"/>
      <c r="T264" s="23"/>
    </row>
    <row r="265" spans="1:20" x14ac:dyDescent="0.25">
      <c r="A265" s="209"/>
      <c r="G265" s="152"/>
      <c r="H265" s="23"/>
      <c r="I265" s="23"/>
      <c r="J265" s="23"/>
      <c r="O265" s="152"/>
      <c r="T265" s="23"/>
    </row>
    <row r="266" spans="1:20" x14ac:dyDescent="0.25">
      <c r="A266" s="209"/>
      <c r="G266" s="152"/>
      <c r="H266" s="23"/>
      <c r="I266" s="23"/>
      <c r="J266" s="23"/>
      <c r="O266" s="152"/>
      <c r="T266" s="23"/>
    </row>
    <row r="267" spans="1:20" x14ac:dyDescent="0.25">
      <c r="A267" s="209"/>
      <c r="G267" s="152"/>
      <c r="H267" s="23"/>
      <c r="I267" s="23"/>
      <c r="J267" s="23"/>
      <c r="O267" s="152"/>
      <c r="T267" s="23"/>
    </row>
    <row r="268" spans="1:20" x14ac:dyDescent="0.25">
      <c r="A268" s="209"/>
      <c r="G268" s="152"/>
      <c r="H268" s="23"/>
      <c r="I268" s="23"/>
      <c r="J268" s="23"/>
      <c r="O268" s="152"/>
      <c r="T268" s="23"/>
    </row>
    <row r="269" spans="1:20" x14ac:dyDescent="0.25">
      <c r="A269" s="209"/>
      <c r="G269" s="152"/>
      <c r="H269" s="23"/>
      <c r="I269" s="23"/>
      <c r="J269" s="23"/>
      <c r="O269" s="152"/>
      <c r="T269" s="23"/>
    </row>
    <row r="270" spans="1:20" x14ac:dyDescent="0.25">
      <c r="A270" s="209"/>
      <c r="G270" s="152"/>
      <c r="H270" s="23"/>
      <c r="I270" s="23"/>
      <c r="J270" s="23"/>
      <c r="O270" s="152"/>
      <c r="T270" s="23"/>
    </row>
    <row r="271" spans="1:20" x14ac:dyDescent="0.25">
      <c r="A271" s="209"/>
      <c r="G271" s="152"/>
      <c r="H271" s="23"/>
      <c r="I271" s="23"/>
      <c r="J271" s="23"/>
      <c r="O271" s="152"/>
      <c r="T271" s="23"/>
    </row>
    <row r="272" spans="1:20" x14ac:dyDescent="0.25">
      <c r="A272" s="209"/>
      <c r="G272" s="152"/>
      <c r="H272" s="23"/>
      <c r="I272" s="23"/>
      <c r="J272" s="23"/>
      <c r="O272" s="152"/>
      <c r="T272" s="23"/>
    </row>
    <row r="273" spans="1:20" x14ac:dyDescent="0.25">
      <c r="A273" s="209"/>
      <c r="G273" s="152"/>
      <c r="H273" s="23"/>
      <c r="I273" s="23"/>
      <c r="J273" s="23"/>
      <c r="O273" s="152"/>
      <c r="T273" s="23"/>
    </row>
    <row r="274" spans="1:20" x14ac:dyDescent="0.25">
      <c r="A274" s="209"/>
      <c r="G274" s="152"/>
      <c r="H274" s="23"/>
      <c r="I274" s="23"/>
      <c r="J274" s="23"/>
      <c r="O274" s="152"/>
      <c r="T274" s="23"/>
    </row>
    <row r="275" spans="1:20" x14ac:dyDescent="0.25">
      <c r="A275" s="209"/>
      <c r="G275" s="152"/>
      <c r="H275" s="23"/>
      <c r="I275" s="23"/>
      <c r="J275" s="23"/>
      <c r="O275" s="152"/>
      <c r="T275" s="23"/>
    </row>
    <row r="276" spans="1:20" x14ac:dyDescent="0.25">
      <c r="A276" s="209"/>
      <c r="G276" s="152"/>
      <c r="H276" s="23"/>
      <c r="I276" s="23"/>
      <c r="J276" s="23"/>
      <c r="O276" s="152"/>
      <c r="T276" s="23"/>
    </row>
    <row r="277" spans="1:20" x14ac:dyDescent="0.25">
      <c r="A277" s="209"/>
      <c r="G277" s="152"/>
      <c r="H277" s="23"/>
      <c r="I277" s="23"/>
      <c r="J277" s="23"/>
      <c r="O277" s="152"/>
      <c r="T277" s="23"/>
    </row>
    <row r="278" spans="1:20" x14ac:dyDescent="0.25">
      <c r="A278" s="209"/>
      <c r="G278" s="152"/>
      <c r="H278" s="23"/>
      <c r="I278" s="23"/>
      <c r="J278" s="23"/>
      <c r="O278" s="152"/>
      <c r="T278" s="23"/>
    </row>
    <row r="279" spans="1:20" x14ac:dyDescent="0.25">
      <c r="A279" s="209"/>
      <c r="G279" s="152"/>
      <c r="H279" s="23"/>
      <c r="I279" s="23"/>
      <c r="J279" s="23"/>
      <c r="O279" s="152"/>
      <c r="T279" s="23"/>
    </row>
    <row r="280" spans="1:20" x14ac:dyDescent="0.25">
      <c r="A280" s="209"/>
      <c r="G280" s="152"/>
      <c r="H280" s="23"/>
      <c r="I280" s="23"/>
      <c r="J280" s="23"/>
      <c r="O280" s="152"/>
      <c r="T280" s="23"/>
    </row>
    <row r="281" spans="1:20" x14ac:dyDescent="0.25">
      <c r="A281" s="209"/>
      <c r="G281" s="152"/>
      <c r="H281" s="23"/>
      <c r="I281" s="23"/>
      <c r="J281" s="23"/>
      <c r="O281" s="152"/>
      <c r="T281" s="23"/>
    </row>
    <row r="282" spans="1:20" x14ac:dyDescent="0.25">
      <c r="A282" s="209"/>
      <c r="G282" s="152"/>
      <c r="H282" s="23"/>
      <c r="I282" s="23"/>
      <c r="J282" s="23"/>
      <c r="O282" s="152"/>
      <c r="T282" s="23"/>
    </row>
    <row r="283" spans="1:20" x14ac:dyDescent="0.25">
      <c r="A283" s="209"/>
      <c r="G283" s="152"/>
      <c r="H283" s="23"/>
      <c r="I283" s="23"/>
      <c r="J283" s="23"/>
      <c r="O283" s="152"/>
      <c r="T283" s="23"/>
    </row>
    <row r="284" spans="1:20" x14ac:dyDescent="0.25">
      <c r="A284" s="209"/>
      <c r="G284" s="152"/>
      <c r="H284" s="23"/>
      <c r="I284" s="23"/>
      <c r="J284" s="23"/>
      <c r="O284" s="152"/>
      <c r="T284" s="23"/>
    </row>
    <row r="285" spans="1:20" x14ac:dyDescent="0.25">
      <c r="A285" s="209"/>
      <c r="G285" s="152"/>
      <c r="H285" s="23"/>
      <c r="I285" s="23"/>
      <c r="J285" s="23"/>
      <c r="O285" s="152"/>
      <c r="T285" s="23"/>
    </row>
    <row r="286" spans="1:20" x14ac:dyDescent="0.25">
      <c r="A286" s="209"/>
      <c r="G286" s="152"/>
      <c r="H286" s="23"/>
      <c r="I286" s="23"/>
      <c r="J286" s="23"/>
      <c r="O286" s="152"/>
      <c r="T286" s="23"/>
    </row>
    <row r="287" spans="1:20" x14ac:dyDescent="0.25">
      <c r="A287" s="209"/>
      <c r="G287" s="152"/>
      <c r="H287" s="23"/>
      <c r="I287" s="23"/>
      <c r="J287" s="23"/>
      <c r="O287" s="152"/>
      <c r="T287" s="23"/>
    </row>
    <row r="288" spans="1:20" x14ac:dyDescent="0.25">
      <c r="A288" s="209"/>
      <c r="G288" s="152"/>
      <c r="H288" s="23"/>
      <c r="I288" s="23"/>
      <c r="J288" s="23"/>
      <c r="O288" s="152"/>
      <c r="T288" s="23"/>
    </row>
    <row r="289" spans="1:20" x14ac:dyDescent="0.25">
      <c r="A289" s="209"/>
      <c r="G289" s="152"/>
      <c r="H289" s="23"/>
      <c r="I289" s="23"/>
      <c r="J289" s="23"/>
      <c r="O289" s="152"/>
      <c r="T289" s="23"/>
    </row>
    <row r="290" spans="1:20" x14ac:dyDescent="0.25">
      <c r="A290" s="209"/>
      <c r="G290" s="152"/>
      <c r="H290" s="23"/>
      <c r="I290" s="23"/>
      <c r="J290" s="23"/>
      <c r="O290" s="152"/>
      <c r="T290" s="23"/>
    </row>
    <row r="291" spans="1:20" x14ac:dyDescent="0.25">
      <c r="A291" s="209"/>
      <c r="G291" s="152"/>
      <c r="H291" s="23"/>
      <c r="I291" s="23"/>
      <c r="J291" s="23"/>
      <c r="O291" s="152"/>
      <c r="T291" s="23"/>
    </row>
    <row r="292" spans="1:20" x14ac:dyDescent="0.25">
      <c r="A292" s="209"/>
      <c r="G292" s="152"/>
      <c r="H292" s="23"/>
      <c r="I292" s="23"/>
      <c r="J292" s="23"/>
      <c r="O292" s="152"/>
      <c r="T292" s="23"/>
    </row>
    <row r="293" spans="1:20" x14ac:dyDescent="0.25">
      <c r="A293" s="209"/>
      <c r="G293" s="152"/>
      <c r="H293" s="23"/>
      <c r="I293" s="23"/>
      <c r="J293" s="23"/>
      <c r="O293" s="152"/>
      <c r="T293" s="23"/>
    </row>
    <row r="294" spans="1:20" x14ac:dyDescent="0.25">
      <c r="A294" s="209"/>
      <c r="G294" s="152"/>
      <c r="H294" s="23"/>
      <c r="I294" s="23"/>
      <c r="J294" s="23"/>
      <c r="O294" s="152"/>
      <c r="T294" s="23"/>
    </row>
    <row r="295" spans="1:20" x14ac:dyDescent="0.25">
      <c r="A295" s="209"/>
      <c r="G295" s="152"/>
      <c r="H295" s="23"/>
      <c r="I295" s="23"/>
      <c r="J295" s="23"/>
      <c r="O295" s="152"/>
      <c r="T295" s="23"/>
    </row>
    <row r="296" spans="1:20" x14ac:dyDescent="0.25">
      <c r="A296" s="209"/>
      <c r="G296" s="152"/>
      <c r="H296" s="23"/>
      <c r="I296" s="23"/>
      <c r="J296" s="23"/>
      <c r="O296" s="152"/>
      <c r="T296" s="23"/>
    </row>
    <row r="297" spans="1:20" x14ac:dyDescent="0.25">
      <c r="A297" s="209"/>
      <c r="G297" s="152"/>
      <c r="H297" s="23"/>
      <c r="I297" s="23"/>
      <c r="J297" s="23"/>
      <c r="O297" s="152"/>
      <c r="T297" s="23"/>
    </row>
    <row r="298" spans="1:20" x14ac:dyDescent="0.25">
      <c r="A298" s="209"/>
      <c r="G298" s="152"/>
      <c r="H298" s="23"/>
      <c r="I298" s="23"/>
      <c r="J298" s="23"/>
      <c r="O298" s="152"/>
      <c r="T298" s="23"/>
    </row>
    <row r="299" spans="1:20" x14ac:dyDescent="0.25">
      <c r="A299" s="209"/>
      <c r="G299" s="152"/>
      <c r="H299" s="23"/>
      <c r="I299" s="23"/>
      <c r="J299" s="23"/>
      <c r="O299" s="152"/>
      <c r="T299" s="23"/>
    </row>
    <row r="300" spans="1:20" x14ac:dyDescent="0.25">
      <c r="A300" s="209"/>
      <c r="G300" s="152"/>
      <c r="H300" s="23"/>
      <c r="I300" s="23"/>
      <c r="J300" s="23"/>
      <c r="O300" s="152"/>
      <c r="T300" s="23"/>
    </row>
    <row r="301" spans="1:20" x14ac:dyDescent="0.25">
      <c r="A301" s="209"/>
      <c r="G301" s="152"/>
      <c r="H301" s="23"/>
      <c r="I301" s="23"/>
      <c r="J301" s="23"/>
      <c r="O301" s="152"/>
      <c r="T301" s="23"/>
    </row>
    <row r="302" spans="1:20" x14ac:dyDescent="0.25">
      <c r="A302" s="209"/>
      <c r="G302" s="152"/>
      <c r="H302" s="23"/>
      <c r="I302" s="23"/>
      <c r="J302" s="23"/>
      <c r="O302" s="152"/>
      <c r="T302" s="23"/>
    </row>
    <row r="303" spans="1:20" x14ac:dyDescent="0.25">
      <c r="A303" s="209"/>
      <c r="G303" s="152"/>
      <c r="H303" s="23"/>
      <c r="I303" s="23"/>
      <c r="J303" s="23"/>
      <c r="O303" s="152"/>
      <c r="T303" s="23"/>
    </row>
    <row r="304" spans="1:20" x14ac:dyDescent="0.25">
      <c r="A304" s="209"/>
      <c r="G304" s="152"/>
      <c r="H304" s="23"/>
      <c r="I304" s="23"/>
      <c r="J304" s="23"/>
      <c r="O304" s="152"/>
      <c r="T304" s="23"/>
    </row>
    <row r="305" spans="1:20" x14ac:dyDescent="0.25">
      <c r="A305" s="209"/>
      <c r="G305" s="152"/>
      <c r="H305" s="23"/>
      <c r="I305" s="23"/>
      <c r="J305" s="23"/>
      <c r="O305" s="152"/>
      <c r="T305" s="23"/>
    </row>
    <row r="306" spans="1:20" x14ac:dyDescent="0.25">
      <c r="A306" s="209"/>
      <c r="G306" s="152"/>
      <c r="H306" s="23"/>
      <c r="I306" s="23"/>
      <c r="J306" s="23"/>
      <c r="O306" s="152"/>
      <c r="T306" s="23"/>
    </row>
    <row r="307" spans="1:20" x14ac:dyDescent="0.25">
      <c r="A307" s="209"/>
      <c r="G307" s="152"/>
      <c r="H307" s="23"/>
      <c r="I307" s="23"/>
      <c r="J307" s="23"/>
      <c r="O307" s="152"/>
      <c r="T307" s="23"/>
    </row>
    <row r="308" spans="1:20" x14ac:dyDescent="0.25">
      <c r="A308" s="209"/>
      <c r="G308" s="152"/>
      <c r="H308" s="23"/>
      <c r="I308" s="23"/>
      <c r="J308" s="23"/>
      <c r="O308" s="152"/>
      <c r="T308" s="23"/>
    </row>
    <row r="309" spans="1:20" x14ac:dyDescent="0.25">
      <c r="A309" s="209"/>
      <c r="G309" s="152"/>
      <c r="H309" s="23"/>
      <c r="I309" s="23"/>
      <c r="J309" s="23"/>
      <c r="O309" s="152"/>
      <c r="T309" s="23"/>
    </row>
    <row r="310" spans="1:20" x14ac:dyDescent="0.25">
      <c r="A310" s="209"/>
      <c r="G310" s="152"/>
      <c r="H310" s="23"/>
      <c r="I310" s="23"/>
      <c r="J310" s="23"/>
      <c r="O310" s="152"/>
      <c r="T310" s="23"/>
    </row>
    <row r="311" spans="1:20" x14ac:dyDescent="0.25">
      <c r="A311" s="209"/>
      <c r="G311" s="152"/>
      <c r="H311" s="23"/>
      <c r="I311" s="23"/>
      <c r="J311" s="23"/>
      <c r="O311" s="152"/>
      <c r="T311" s="23"/>
    </row>
    <row r="312" spans="1:20" x14ac:dyDescent="0.25">
      <c r="A312" s="209"/>
      <c r="G312" s="152"/>
      <c r="H312" s="23"/>
      <c r="I312" s="23"/>
      <c r="J312" s="23"/>
      <c r="O312" s="152"/>
      <c r="T312" s="23"/>
    </row>
    <row r="313" spans="1:20" x14ac:dyDescent="0.25">
      <c r="A313" s="209"/>
      <c r="G313" s="152"/>
      <c r="H313" s="23"/>
      <c r="I313" s="23"/>
      <c r="J313" s="23"/>
      <c r="O313" s="152"/>
      <c r="T313" s="23"/>
    </row>
    <row r="314" spans="1:20" x14ac:dyDescent="0.25">
      <c r="A314" s="209"/>
      <c r="G314" s="152"/>
      <c r="H314" s="23"/>
      <c r="I314" s="23"/>
      <c r="J314" s="23"/>
      <c r="O314" s="152"/>
      <c r="T314" s="23"/>
    </row>
    <row r="315" spans="1:20" x14ac:dyDescent="0.25">
      <c r="A315" s="209"/>
      <c r="G315" s="152"/>
      <c r="H315" s="23"/>
      <c r="I315" s="23"/>
      <c r="J315" s="23"/>
      <c r="O315" s="152"/>
      <c r="T315" s="23"/>
    </row>
    <row r="316" spans="1:20" x14ac:dyDescent="0.25">
      <c r="A316" s="209"/>
      <c r="G316" s="152"/>
      <c r="H316" s="23"/>
      <c r="I316" s="23"/>
      <c r="J316" s="23"/>
      <c r="O316" s="152"/>
      <c r="T316" s="23"/>
    </row>
    <row r="317" spans="1:20" x14ac:dyDescent="0.25">
      <c r="A317" s="209"/>
      <c r="G317" s="152"/>
      <c r="H317" s="23"/>
      <c r="I317" s="23"/>
      <c r="J317" s="23"/>
      <c r="O317" s="152"/>
      <c r="T317" s="23"/>
    </row>
    <row r="318" spans="1:20" x14ac:dyDescent="0.25">
      <c r="A318" s="209"/>
      <c r="G318" s="152"/>
      <c r="H318" s="23"/>
      <c r="I318" s="23"/>
      <c r="J318" s="23"/>
      <c r="O318" s="152"/>
      <c r="T318" s="23"/>
    </row>
    <row r="319" spans="1:20" x14ac:dyDescent="0.25">
      <c r="A319" s="209"/>
      <c r="G319" s="152"/>
      <c r="H319" s="23"/>
      <c r="I319" s="23"/>
      <c r="J319" s="23"/>
      <c r="O319" s="152"/>
      <c r="T319" s="23"/>
    </row>
    <row r="320" spans="1:20" x14ac:dyDescent="0.25">
      <c r="A320" s="209"/>
      <c r="G320" s="152"/>
      <c r="H320" s="23"/>
      <c r="I320" s="23"/>
      <c r="J320" s="23"/>
      <c r="O320" s="152"/>
      <c r="T320" s="23"/>
    </row>
    <row r="321" spans="1:20" x14ac:dyDescent="0.25">
      <c r="A321" s="209"/>
      <c r="G321" s="152"/>
      <c r="H321" s="23"/>
      <c r="I321" s="23"/>
      <c r="J321" s="23"/>
      <c r="O321" s="152"/>
      <c r="T321" s="23"/>
    </row>
    <row r="322" spans="1:20" x14ac:dyDescent="0.25">
      <c r="A322" s="209"/>
      <c r="G322" s="152"/>
      <c r="H322" s="23"/>
      <c r="I322" s="23"/>
      <c r="J322" s="23"/>
      <c r="O322" s="152"/>
      <c r="T322" s="23"/>
    </row>
    <row r="323" spans="1:20" x14ac:dyDescent="0.25">
      <c r="A323" s="209"/>
      <c r="G323" s="152"/>
      <c r="H323" s="23"/>
      <c r="I323" s="23"/>
      <c r="J323" s="23"/>
      <c r="O323" s="152"/>
      <c r="T323" s="23"/>
    </row>
    <row r="324" spans="1:20" x14ac:dyDescent="0.25">
      <c r="A324" s="209"/>
      <c r="G324" s="152"/>
      <c r="H324" s="23"/>
      <c r="I324" s="23"/>
      <c r="J324" s="23"/>
      <c r="O324" s="152"/>
      <c r="T324" s="23"/>
    </row>
    <row r="325" spans="1:20" x14ac:dyDescent="0.25">
      <c r="A325" s="209"/>
      <c r="G325" s="152"/>
      <c r="H325" s="23"/>
      <c r="I325" s="23"/>
      <c r="J325" s="23"/>
      <c r="O325" s="152"/>
      <c r="T325" s="23"/>
    </row>
    <row r="326" spans="1:20" x14ac:dyDescent="0.25">
      <c r="A326" s="209"/>
      <c r="G326" s="152"/>
      <c r="H326" s="23"/>
      <c r="I326" s="23"/>
      <c r="J326" s="23"/>
      <c r="O326" s="152"/>
      <c r="T326" s="23"/>
    </row>
    <row r="327" spans="1:20" x14ac:dyDescent="0.25">
      <c r="A327" s="209"/>
      <c r="G327" s="152"/>
      <c r="H327" s="23"/>
      <c r="I327" s="23"/>
      <c r="J327" s="23"/>
      <c r="O327" s="152"/>
      <c r="T327" s="23"/>
    </row>
    <row r="328" spans="1:20" x14ac:dyDescent="0.25">
      <c r="A328" s="209"/>
      <c r="G328" s="152"/>
      <c r="H328" s="23"/>
      <c r="I328" s="23"/>
      <c r="J328" s="23"/>
      <c r="O328" s="152"/>
      <c r="T328" s="23"/>
    </row>
    <row r="329" spans="1:20" x14ac:dyDescent="0.25">
      <c r="A329" s="209"/>
      <c r="G329" s="152"/>
      <c r="H329" s="23"/>
      <c r="I329" s="23"/>
      <c r="J329" s="23"/>
      <c r="O329" s="152"/>
      <c r="T329" s="23"/>
    </row>
    <row r="330" spans="1:20" x14ac:dyDescent="0.25">
      <c r="A330" s="209"/>
      <c r="G330" s="152"/>
      <c r="H330" s="23"/>
      <c r="I330" s="23"/>
      <c r="J330" s="23"/>
      <c r="O330" s="152"/>
      <c r="T330" s="23"/>
    </row>
    <row r="331" spans="1:20" x14ac:dyDescent="0.25">
      <c r="A331" s="209"/>
      <c r="G331" s="152"/>
      <c r="H331" s="23"/>
      <c r="I331" s="23"/>
      <c r="J331" s="23"/>
      <c r="O331" s="152"/>
      <c r="T331" s="23"/>
    </row>
    <row r="332" spans="1:20" x14ac:dyDescent="0.25">
      <c r="A332" s="209"/>
      <c r="G332" s="152"/>
      <c r="H332" s="23"/>
      <c r="I332" s="23"/>
      <c r="J332" s="23"/>
      <c r="O332" s="152"/>
      <c r="T332" s="23"/>
    </row>
    <row r="333" spans="1:20" x14ac:dyDescent="0.25">
      <c r="A333" s="209"/>
      <c r="G333" s="152"/>
      <c r="H333" s="23"/>
      <c r="I333" s="23"/>
      <c r="J333" s="23"/>
      <c r="O333" s="152"/>
      <c r="T333" s="23"/>
    </row>
    <row r="334" spans="1:20" x14ac:dyDescent="0.25">
      <c r="A334" s="209"/>
      <c r="G334" s="152"/>
      <c r="H334" s="23"/>
      <c r="I334" s="23"/>
      <c r="J334" s="23"/>
      <c r="O334" s="152"/>
      <c r="T334" s="23"/>
    </row>
    <row r="335" spans="1:20" x14ac:dyDescent="0.25">
      <c r="A335" s="209"/>
      <c r="G335" s="152"/>
      <c r="H335" s="23"/>
      <c r="I335" s="23"/>
      <c r="J335" s="23"/>
      <c r="O335" s="152"/>
      <c r="T335" s="23"/>
    </row>
    <row r="336" spans="1:20" x14ac:dyDescent="0.25">
      <c r="A336" s="209"/>
      <c r="G336" s="152"/>
      <c r="H336" s="23"/>
      <c r="I336" s="23"/>
      <c r="J336" s="23"/>
      <c r="O336" s="152"/>
      <c r="T336" s="23"/>
    </row>
    <row r="337" spans="1:20" x14ac:dyDescent="0.25">
      <c r="A337" s="209"/>
      <c r="G337" s="152"/>
      <c r="H337" s="23"/>
      <c r="I337" s="23"/>
      <c r="J337" s="23"/>
      <c r="O337" s="152"/>
      <c r="T337" s="23"/>
    </row>
    <row r="338" spans="1:20" x14ac:dyDescent="0.25">
      <c r="A338" s="209"/>
      <c r="G338" s="152"/>
      <c r="H338" s="23"/>
      <c r="I338" s="23"/>
      <c r="J338" s="23"/>
      <c r="O338" s="152"/>
      <c r="T338" s="23"/>
    </row>
    <row r="339" spans="1:20" x14ac:dyDescent="0.25">
      <c r="A339" s="209"/>
      <c r="G339" s="152"/>
      <c r="H339" s="23"/>
      <c r="I339" s="23"/>
      <c r="J339" s="23"/>
      <c r="O339" s="152"/>
      <c r="T339" s="23"/>
    </row>
    <row r="340" spans="1:20" x14ac:dyDescent="0.25">
      <c r="A340" s="209"/>
      <c r="G340" s="152"/>
      <c r="H340" s="23"/>
      <c r="I340" s="23"/>
      <c r="J340" s="23"/>
      <c r="O340" s="152"/>
      <c r="T340" s="23"/>
    </row>
    <row r="341" spans="1:20" x14ac:dyDescent="0.25">
      <c r="A341" s="209"/>
      <c r="G341" s="152"/>
      <c r="H341" s="23"/>
      <c r="I341" s="23"/>
      <c r="J341" s="23"/>
      <c r="O341" s="152"/>
      <c r="T341" s="23"/>
    </row>
    <row r="342" spans="1:20" x14ac:dyDescent="0.25">
      <c r="A342" s="209"/>
      <c r="G342" s="152"/>
      <c r="H342" s="23"/>
      <c r="I342" s="23"/>
      <c r="J342" s="23"/>
      <c r="O342" s="152"/>
      <c r="T342" s="23"/>
    </row>
    <row r="343" spans="1:20" x14ac:dyDescent="0.25">
      <c r="A343" s="209"/>
      <c r="G343" s="152"/>
      <c r="H343" s="23"/>
      <c r="I343" s="23"/>
      <c r="J343" s="23"/>
      <c r="O343" s="152"/>
      <c r="T343" s="23"/>
    </row>
    <row r="344" spans="1:20" x14ac:dyDescent="0.25">
      <c r="A344" s="209"/>
      <c r="G344" s="152"/>
      <c r="H344" s="23"/>
      <c r="I344" s="23"/>
      <c r="J344" s="23"/>
      <c r="O344" s="152"/>
      <c r="T344" s="23"/>
    </row>
    <row r="345" spans="1:20" x14ac:dyDescent="0.25">
      <c r="A345" s="209"/>
      <c r="G345" s="152"/>
      <c r="H345" s="23"/>
      <c r="I345" s="23"/>
      <c r="J345" s="23"/>
      <c r="O345" s="152"/>
      <c r="T345" s="23"/>
    </row>
    <row r="346" spans="1:20" x14ac:dyDescent="0.25">
      <c r="A346" s="209"/>
      <c r="G346" s="152"/>
      <c r="H346" s="23"/>
      <c r="I346" s="23"/>
      <c r="J346" s="23"/>
      <c r="O346" s="152"/>
      <c r="T346" s="23"/>
    </row>
    <row r="347" spans="1:20" x14ac:dyDescent="0.25">
      <c r="A347" s="209"/>
      <c r="G347" s="152"/>
      <c r="H347" s="23"/>
      <c r="I347" s="23"/>
      <c r="J347" s="23"/>
      <c r="O347" s="152"/>
      <c r="T347" s="23"/>
    </row>
    <row r="348" spans="1:20" x14ac:dyDescent="0.25">
      <c r="A348" s="209"/>
      <c r="G348" s="152"/>
      <c r="H348" s="23"/>
      <c r="I348" s="23"/>
      <c r="J348" s="23"/>
      <c r="O348" s="152"/>
      <c r="T348" s="23"/>
    </row>
    <row r="349" spans="1:20" x14ac:dyDescent="0.25">
      <c r="A349" s="209"/>
      <c r="G349" s="152"/>
      <c r="H349" s="23"/>
      <c r="I349" s="23"/>
      <c r="J349" s="23"/>
      <c r="O349" s="152"/>
      <c r="T349" s="23"/>
    </row>
    <row r="350" spans="1:20" x14ac:dyDescent="0.25">
      <c r="A350" s="209"/>
      <c r="G350" s="152"/>
      <c r="H350" s="23"/>
      <c r="I350" s="23"/>
      <c r="J350" s="23"/>
      <c r="O350" s="152"/>
      <c r="T350" s="23"/>
    </row>
    <row r="351" spans="1:20" x14ac:dyDescent="0.25">
      <c r="A351" s="209"/>
      <c r="G351" s="152"/>
      <c r="H351" s="23"/>
      <c r="I351" s="23"/>
      <c r="J351" s="23"/>
      <c r="O351" s="152"/>
      <c r="T351" s="23"/>
    </row>
    <row r="352" spans="1:20" x14ac:dyDescent="0.25">
      <c r="A352" s="209"/>
      <c r="G352" s="152"/>
      <c r="H352" s="23"/>
      <c r="I352" s="23"/>
      <c r="J352" s="23"/>
      <c r="O352" s="152"/>
      <c r="T352" s="23"/>
    </row>
    <row r="353" spans="1:20" x14ac:dyDescent="0.25">
      <c r="A353" s="209"/>
      <c r="G353" s="152"/>
      <c r="H353" s="23"/>
      <c r="I353" s="23"/>
      <c r="J353" s="23"/>
      <c r="O353" s="152"/>
      <c r="T353" s="23"/>
    </row>
    <row r="354" spans="1:20" x14ac:dyDescent="0.25">
      <c r="A354" s="209"/>
      <c r="G354" s="152"/>
      <c r="H354" s="23"/>
      <c r="I354" s="23"/>
      <c r="J354" s="23"/>
      <c r="O354" s="152"/>
      <c r="T354" s="23"/>
    </row>
    <row r="355" spans="1:20" x14ac:dyDescent="0.25">
      <c r="A355" s="209"/>
      <c r="G355" s="152"/>
      <c r="H355" s="23"/>
      <c r="I355" s="23"/>
      <c r="J355" s="23"/>
      <c r="O355" s="152"/>
      <c r="T355" s="23"/>
    </row>
    <row r="356" spans="1:20" x14ac:dyDescent="0.25">
      <c r="A356" s="209"/>
      <c r="G356" s="152"/>
      <c r="H356" s="23"/>
      <c r="I356" s="23"/>
      <c r="J356" s="23"/>
      <c r="O356" s="152"/>
      <c r="T356" s="23"/>
    </row>
    <row r="357" spans="1:20" x14ac:dyDescent="0.25">
      <c r="A357" s="209"/>
      <c r="G357" s="152"/>
      <c r="H357" s="23"/>
      <c r="I357" s="23"/>
      <c r="J357" s="23"/>
      <c r="O357" s="152"/>
      <c r="T357" s="23"/>
    </row>
    <row r="358" spans="1:20" x14ac:dyDescent="0.25">
      <c r="A358" s="209"/>
      <c r="G358" s="152"/>
      <c r="H358" s="23"/>
      <c r="I358" s="23"/>
      <c r="J358" s="23"/>
      <c r="O358" s="152"/>
      <c r="T358" s="23"/>
    </row>
    <row r="359" spans="1:20" x14ac:dyDescent="0.25">
      <c r="A359" s="209"/>
      <c r="G359" s="152"/>
      <c r="H359" s="23"/>
      <c r="I359" s="23"/>
      <c r="J359" s="23"/>
      <c r="O359" s="152"/>
      <c r="T359" s="23"/>
    </row>
    <row r="360" spans="1:20" x14ac:dyDescent="0.25">
      <c r="A360" s="209"/>
      <c r="G360" s="152"/>
      <c r="H360" s="23"/>
      <c r="I360" s="23"/>
      <c r="J360" s="23"/>
      <c r="O360" s="152"/>
      <c r="T360" s="23"/>
    </row>
    <row r="361" spans="1:20" x14ac:dyDescent="0.25">
      <c r="A361" s="209"/>
      <c r="G361" s="152"/>
      <c r="H361" s="23"/>
      <c r="I361" s="23"/>
      <c r="J361" s="23"/>
      <c r="O361" s="152"/>
      <c r="T361" s="23"/>
    </row>
    <row r="362" spans="1:20" x14ac:dyDescent="0.25">
      <c r="A362" s="209"/>
      <c r="G362" s="152"/>
      <c r="H362" s="23"/>
      <c r="I362" s="23"/>
      <c r="J362" s="23"/>
      <c r="O362" s="152"/>
      <c r="T362" s="23"/>
    </row>
    <row r="363" spans="1:20" x14ac:dyDescent="0.25">
      <c r="A363" s="209"/>
      <c r="G363" s="152"/>
      <c r="H363" s="23"/>
      <c r="I363" s="23"/>
      <c r="J363" s="23"/>
      <c r="O363" s="152"/>
      <c r="T363" s="23"/>
    </row>
    <row r="364" spans="1:20" x14ac:dyDescent="0.25">
      <c r="A364" s="209"/>
      <c r="G364" s="152"/>
      <c r="H364" s="23"/>
      <c r="I364" s="23"/>
      <c r="J364" s="23"/>
      <c r="O364" s="152"/>
      <c r="T364" s="23"/>
    </row>
    <row r="365" spans="1:20" x14ac:dyDescent="0.25">
      <c r="A365" s="209"/>
      <c r="G365" s="152"/>
      <c r="H365" s="23"/>
      <c r="I365" s="23"/>
      <c r="J365" s="23"/>
      <c r="O365" s="152"/>
      <c r="T365" s="23"/>
    </row>
    <row r="366" spans="1:20" x14ac:dyDescent="0.25">
      <c r="A366" s="209"/>
      <c r="G366" s="152"/>
      <c r="H366" s="23"/>
      <c r="I366" s="23"/>
      <c r="J366" s="23"/>
      <c r="O366" s="152"/>
      <c r="T366" s="23"/>
    </row>
    <row r="367" spans="1:20" x14ac:dyDescent="0.25">
      <c r="A367" s="209"/>
      <c r="G367" s="152"/>
      <c r="H367" s="23"/>
      <c r="I367" s="23"/>
      <c r="J367" s="23"/>
      <c r="O367" s="152"/>
      <c r="T367" s="23"/>
    </row>
    <row r="368" spans="1:20" x14ac:dyDescent="0.25">
      <c r="A368" s="209"/>
      <c r="G368" s="152"/>
      <c r="H368" s="23"/>
      <c r="I368" s="23"/>
      <c r="J368" s="23"/>
      <c r="O368" s="152"/>
      <c r="T368" s="23"/>
    </row>
    <row r="369" spans="1:20" x14ac:dyDescent="0.25">
      <c r="A369" s="209"/>
      <c r="G369" s="152"/>
      <c r="H369" s="23"/>
      <c r="I369" s="23"/>
      <c r="J369" s="23"/>
      <c r="O369" s="152"/>
      <c r="T369" s="23"/>
    </row>
    <row r="370" spans="1:20" x14ac:dyDescent="0.25">
      <c r="A370" s="209"/>
      <c r="G370" s="152"/>
      <c r="H370" s="23"/>
      <c r="I370" s="23"/>
      <c r="J370" s="23"/>
      <c r="O370" s="152"/>
      <c r="T370" s="23"/>
    </row>
    <row r="371" spans="1:20" x14ac:dyDescent="0.25">
      <c r="A371" s="209"/>
      <c r="G371" s="152"/>
      <c r="H371" s="23"/>
      <c r="I371" s="23"/>
      <c r="J371" s="23"/>
      <c r="O371" s="152"/>
      <c r="T371" s="23"/>
    </row>
    <row r="372" spans="1:20" x14ac:dyDescent="0.25">
      <c r="A372" s="209"/>
      <c r="G372" s="152"/>
      <c r="H372" s="23"/>
      <c r="I372" s="23"/>
      <c r="J372" s="23"/>
      <c r="O372" s="152"/>
      <c r="T372" s="23"/>
    </row>
    <row r="373" spans="1:20" x14ac:dyDescent="0.25">
      <c r="A373" s="209"/>
      <c r="G373" s="152"/>
      <c r="H373" s="23"/>
      <c r="I373" s="23"/>
      <c r="J373" s="23"/>
      <c r="O373" s="152"/>
      <c r="T373" s="23"/>
    </row>
    <row r="374" spans="1:20" x14ac:dyDescent="0.25">
      <c r="A374" s="209"/>
      <c r="G374" s="152"/>
      <c r="H374" s="23"/>
      <c r="I374" s="23"/>
      <c r="J374" s="23"/>
      <c r="O374" s="152"/>
      <c r="T374" s="23"/>
    </row>
    <row r="375" spans="1:20" x14ac:dyDescent="0.25">
      <c r="A375" s="209"/>
      <c r="G375" s="152"/>
      <c r="H375" s="23"/>
      <c r="I375" s="23"/>
      <c r="J375" s="23"/>
      <c r="O375" s="152"/>
      <c r="T375" s="23"/>
    </row>
    <row r="376" spans="1:20" x14ac:dyDescent="0.25">
      <c r="A376" s="209"/>
      <c r="G376" s="152"/>
      <c r="H376" s="23"/>
      <c r="I376" s="23"/>
      <c r="J376" s="23"/>
      <c r="O376" s="152"/>
      <c r="T376" s="23"/>
    </row>
    <row r="377" spans="1:20" x14ac:dyDescent="0.25">
      <c r="A377" s="209"/>
      <c r="G377" s="152"/>
      <c r="H377" s="23"/>
      <c r="I377" s="23"/>
      <c r="J377" s="23"/>
      <c r="O377" s="152"/>
      <c r="T377" s="23"/>
    </row>
    <row r="378" spans="1:20" x14ac:dyDescent="0.25">
      <c r="A378" s="209"/>
      <c r="G378" s="152"/>
      <c r="H378" s="23"/>
      <c r="I378" s="23"/>
      <c r="J378" s="23"/>
      <c r="O378" s="152"/>
      <c r="T378" s="23"/>
    </row>
    <row r="379" spans="1:20" x14ac:dyDescent="0.25">
      <c r="A379" s="209"/>
      <c r="G379" s="152"/>
      <c r="H379" s="23"/>
      <c r="I379" s="23"/>
      <c r="J379" s="23"/>
      <c r="O379" s="152"/>
      <c r="T379" s="23"/>
    </row>
    <row r="380" spans="1:20" x14ac:dyDescent="0.25">
      <c r="A380" s="209"/>
      <c r="G380" s="152"/>
      <c r="H380" s="23"/>
      <c r="I380" s="23"/>
      <c r="J380" s="23"/>
      <c r="O380" s="152"/>
      <c r="T380" s="23"/>
    </row>
    <row r="381" spans="1:20" x14ac:dyDescent="0.25">
      <c r="A381" s="209"/>
      <c r="G381" s="152"/>
      <c r="H381" s="23"/>
      <c r="I381" s="23"/>
      <c r="J381" s="23"/>
      <c r="O381" s="152"/>
      <c r="T381" s="23"/>
    </row>
    <row r="382" spans="1:20" x14ac:dyDescent="0.25">
      <c r="A382" s="209"/>
      <c r="G382" s="152"/>
      <c r="H382" s="23"/>
      <c r="I382" s="23"/>
      <c r="J382" s="23"/>
      <c r="O382" s="152"/>
      <c r="T382" s="23"/>
    </row>
    <row r="383" spans="1:20" x14ac:dyDescent="0.25">
      <c r="A383" s="209"/>
      <c r="G383" s="152"/>
      <c r="H383" s="23"/>
      <c r="I383" s="23"/>
      <c r="J383" s="23"/>
      <c r="O383" s="152"/>
      <c r="T383" s="23"/>
    </row>
    <row r="384" spans="1:20" x14ac:dyDescent="0.25">
      <c r="A384" s="209"/>
      <c r="G384" s="152"/>
      <c r="H384" s="23"/>
      <c r="I384" s="23"/>
      <c r="J384" s="23"/>
      <c r="O384" s="152"/>
      <c r="T384" s="23"/>
    </row>
    <row r="385" spans="1:20" x14ac:dyDescent="0.25">
      <c r="A385" s="209"/>
      <c r="G385" s="152"/>
      <c r="H385" s="23"/>
      <c r="I385" s="23"/>
      <c r="J385" s="23"/>
      <c r="O385" s="152"/>
      <c r="T385" s="23"/>
    </row>
    <row r="386" spans="1:20" x14ac:dyDescent="0.25">
      <c r="A386" s="209"/>
      <c r="G386" s="152"/>
      <c r="H386" s="23"/>
      <c r="I386" s="23"/>
      <c r="J386" s="23"/>
      <c r="O386" s="152"/>
      <c r="T386" s="23"/>
    </row>
    <row r="387" spans="1:20" x14ac:dyDescent="0.25">
      <c r="A387" s="209"/>
      <c r="G387" s="152"/>
      <c r="H387" s="23"/>
      <c r="I387" s="23"/>
      <c r="J387" s="23"/>
      <c r="O387" s="152"/>
      <c r="T387" s="23"/>
    </row>
    <row r="388" spans="1:20" x14ac:dyDescent="0.25">
      <c r="A388" s="209"/>
      <c r="G388" s="152"/>
      <c r="H388" s="23"/>
      <c r="I388" s="23"/>
      <c r="J388" s="23"/>
      <c r="O388" s="152"/>
      <c r="T388" s="23"/>
    </row>
    <row r="389" spans="1:20" x14ac:dyDescent="0.25">
      <c r="A389" s="209"/>
      <c r="G389" s="152"/>
      <c r="H389" s="23"/>
      <c r="I389" s="23"/>
      <c r="J389" s="23"/>
      <c r="O389" s="152"/>
      <c r="T389" s="23"/>
    </row>
    <row r="390" spans="1:20" x14ac:dyDescent="0.25">
      <c r="A390" s="209"/>
      <c r="G390" s="152"/>
      <c r="H390" s="23"/>
      <c r="I390" s="23"/>
      <c r="J390" s="23"/>
      <c r="O390" s="152"/>
      <c r="T390" s="23"/>
    </row>
    <row r="391" spans="1:20" x14ac:dyDescent="0.25">
      <c r="A391" s="209"/>
      <c r="G391" s="152"/>
      <c r="H391" s="23"/>
      <c r="I391" s="23"/>
      <c r="J391" s="23"/>
      <c r="O391" s="152"/>
      <c r="T391" s="23"/>
    </row>
    <row r="392" spans="1:20" x14ac:dyDescent="0.25">
      <c r="A392" s="209"/>
      <c r="G392" s="152"/>
      <c r="H392" s="23"/>
      <c r="I392" s="23"/>
      <c r="J392" s="23"/>
      <c r="O392" s="152"/>
      <c r="T392" s="23"/>
    </row>
    <row r="393" spans="1:20" x14ac:dyDescent="0.25">
      <c r="A393" s="209"/>
      <c r="G393" s="152"/>
      <c r="H393" s="23"/>
      <c r="I393" s="23"/>
      <c r="J393" s="23"/>
      <c r="O393" s="152"/>
      <c r="T393" s="23"/>
    </row>
    <row r="394" spans="1:20" x14ac:dyDescent="0.25">
      <c r="A394" s="209"/>
      <c r="G394" s="152"/>
      <c r="H394" s="23"/>
      <c r="I394" s="23"/>
      <c r="J394" s="23"/>
      <c r="O394" s="152"/>
      <c r="T394" s="23"/>
    </row>
    <row r="395" spans="1:20" x14ac:dyDescent="0.25">
      <c r="A395" s="209"/>
      <c r="G395" s="152"/>
      <c r="H395" s="23"/>
      <c r="I395" s="23"/>
      <c r="J395" s="23"/>
      <c r="O395" s="152"/>
      <c r="T395" s="23"/>
    </row>
    <row r="396" spans="1:20" x14ac:dyDescent="0.25">
      <c r="A396" s="209"/>
      <c r="G396" s="152"/>
      <c r="H396" s="23"/>
      <c r="I396" s="23"/>
      <c r="J396" s="23"/>
      <c r="O396" s="152"/>
      <c r="T396" s="23"/>
    </row>
    <row r="397" spans="1:20" x14ac:dyDescent="0.25">
      <c r="A397" s="209"/>
      <c r="G397" s="152"/>
      <c r="H397" s="23"/>
      <c r="I397" s="23"/>
      <c r="J397" s="23"/>
      <c r="O397" s="152"/>
      <c r="T397" s="23"/>
    </row>
    <row r="398" spans="1:20" x14ac:dyDescent="0.25">
      <c r="A398" s="209"/>
      <c r="G398" s="152"/>
      <c r="H398" s="23"/>
      <c r="I398" s="23"/>
      <c r="J398" s="23"/>
      <c r="O398" s="152"/>
      <c r="T398" s="23"/>
    </row>
    <row r="399" spans="1:20" x14ac:dyDescent="0.25">
      <c r="A399" s="209"/>
      <c r="G399" s="152"/>
      <c r="H399" s="23"/>
      <c r="I399" s="23"/>
      <c r="J399" s="23"/>
      <c r="O399" s="152"/>
      <c r="T399" s="23"/>
    </row>
    <row r="400" spans="1:20" x14ac:dyDescent="0.25">
      <c r="A400" s="209"/>
      <c r="G400" s="152"/>
      <c r="H400" s="23"/>
      <c r="I400" s="23"/>
      <c r="J400" s="23"/>
      <c r="O400" s="152"/>
      <c r="T400" s="2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H5" sqref="H5"/>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hidden="1" customWidth="1"/>
    <col min="5" max="5" width="28.85546875" style="116" hidden="1" customWidth="1"/>
    <col min="6" max="6" width="1.140625" style="116" hidden="1" customWidth="1"/>
    <col min="7" max="7" width="72" style="116" customWidth="1"/>
    <col min="8" max="8" width="37.85546875" style="116" customWidth="1"/>
    <col min="9" max="9" width="37.42578125" style="116" customWidth="1"/>
    <col min="10" max="10" width="31.5703125" style="116" customWidth="1"/>
    <col min="11" max="11" width="37.85546875" style="116" customWidth="1"/>
    <col min="12" max="12" width="36.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D1" s="207"/>
      <c r="G1" s="261"/>
      <c r="H1" s="261"/>
      <c r="I1" s="261"/>
      <c r="J1" s="261"/>
      <c r="T1" s="153"/>
    </row>
    <row r="2" spans="1:20" s="18" customFormat="1" ht="24" hidden="1" customHeight="1" x14ac:dyDescent="0.25">
      <c r="A2" s="209"/>
      <c r="C2" s="19"/>
      <c r="D2" s="19"/>
      <c r="E2" s="19"/>
      <c r="T2" s="153"/>
    </row>
    <row r="3" spans="1:20" s="20" customFormat="1" ht="39" customHeight="1" thickBot="1" x14ac:dyDescent="0.3">
      <c r="A3" s="209"/>
      <c r="D3" s="123" t="s">
        <v>345</v>
      </c>
      <c r="E3" s="123" t="s">
        <v>344</v>
      </c>
      <c r="T3" s="154"/>
    </row>
    <row r="4" spans="1:20" s="20" customFormat="1" ht="30" customHeight="1" thickTop="1" thickBot="1" x14ac:dyDescent="0.3">
      <c r="A4" s="209"/>
      <c r="C4" s="21"/>
      <c r="D4" s="21"/>
      <c r="E4" s="21"/>
      <c r="F4" s="21"/>
      <c r="G4" s="155" t="s">
        <v>379</v>
      </c>
      <c r="H4" s="160" t="s">
        <v>378</v>
      </c>
      <c r="I4" s="161" t="s">
        <v>377</v>
      </c>
      <c r="J4" s="161" t="s">
        <v>317</v>
      </c>
      <c r="K4" s="161" t="s">
        <v>380</v>
      </c>
      <c r="L4" s="161" t="s">
        <v>333</v>
      </c>
    </row>
    <row r="5" spans="1:20" s="20" customFormat="1" ht="19.5" customHeight="1" thickTop="1" x14ac:dyDescent="0.25">
      <c r="A5" s="209"/>
      <c r="C5" s="21"/>
      <c r="D5" s="21"/>
      <c r="E5" s="21"/>
      <c r="F5" s="21"/>
      <c r="G5" s="152"/>
      <c r="H5" s="152"/>
      <c r="I5" s="152" t="s">
        <v>554</v>
      </c>
      <c r="J5" s="152" t="s">
        <v>554</v>
      </c>
      <c r="K5" s="152">
        <v>1234</v>
      </c>
      <c r="L5" s="152" t="s">
        <v>360</v>
      </c>
    </row>
    <row r="6" spans="1:20" s="20" customFormat="1" ht="19.5" customHeight="1" x14ac:dyDescent="0.25">
      <c r="A6" s="209"/>
      <c r="C6" s="21"/>
      <c r="D6" s="21"/>
      <c r="E6" s="21"/>
      <c r="F6" s="21"/>
      <c r="G6" s="152"/>
      <c r="H6" s="152"/>
      <c r="I6" s="152" t="s">
        <v>557</v>
      </c>
      <c r="J6" s="152" t="s">
        <v>557</v>
      </c>
      <c r="K6" s="152">
        <v>1234</v>
      </c>
      <c r="L6" s="152" t="s">
        <v>532</v>
      </c>
    </row>
    <row r="7" spans="1:20" s="20" customFormat="1" ht="19.5" customHeight="1" x14ac:dyDescent="0.25">
      <c r="A7" s="209"/>
      <c r="C7" s="21"/>
      <c r="D7" s="21"/>
      <c r="E7" s="21"/>
      <c r="F7" s="21"/>
      <c r="G7" s="152"/>
      <c r="H7" s="152"/>
      <c r="I7" s="152" t="s">
        <v>560</v>
      </c>
      <c r="J7" s="152" t="s">
        <v>560</v>
      </c>
      <c r="K7" s="152">
        <v>1234</v>
      </c>
      <c r="L7" s="152" t="s">
        <v>358</v>
      </c>
    </row>
    <row r="8" spans="1:20" s="20" customFormat="1" ht="19.5" customHeight="1" x14ac:dyDescent="0.25">
      <c r="A8" s="209"/>
      <c r="C8" s="21"/>
      <c r="D8" s="21"/>
      <c r="E8" s="21"/>
      <c r="F8" s="21"/>
      <c r="G8" s="152"/>
      <c r="H8" s="152"/>
      <c r="I8" s="152" t="s">
        <v>561</v>
      </c>
      <c r="J8" s="152" t="s">
        <v>561</v>
      </c>
      <c r="K8" s="152"/>
      <c r="L8" s="152"/>
    </row>
    <row r="9" spans="1:20" s="20" customFormat="1" ht="19.5" customHeight="1" x14ac:dyDescent="0.25">
      <c r="A9" s="209"/>
      <c r="C9" s="21"/>
      <c r="D9" s="21"/>
      <c r="E9" s="21"/>
      <c r="F9" s="21"/>
      <c r="G9" s="152"/>
      <c r="H9" s="152"/>
      <c r="I9" s="152" t="s">
        <v>562</v>
      </c>
      <c r="J9" s="152" t="s">
        <v>562</v>
      </c>
      <c r="K9" s="152"/>
      <c r="L9" s="152"/>
    </row>
    <row r="10" spans="1:20" s="20" customFormat="1" ht="19.5" customHeight="1" x14ac:dyDescent="0.25">
      <c r="A10" s="209"/>
      <c r="C10" s="21"/>
      <c r="D10" s="21"/>
      <c r="E10" s="21"/>
      <c r="F10" s="21"/>
      <c r="G10" s="152"/>
      <c r="H10" s="152"/>
      <c r="I10" s="152" t="s">
        <v>563</v>
      </c>
      <c r="J10" s="152" t="s">
        <v>563</v>
      </c>
      <c r="K10" s="152"/>
      <c r="L10" s="152"/>
    </row>
    <row r="11" spans="1:20" s="20" customFormat="1" ht="19.5" customHeight="1" x14ac:dyDescent="0.25">
      <c r="A11" s="209"/>
      <c r="C11" s="21"/>
      <c r="D11" s="21"/>
      <c r="E11" s="21"/>
      <c r="F11" s="21"/>
      <c r="G11" s="152"/>
      <c r="H11" s="152"/>
      <c r="I11" s="152" t="s">
        <v>565</v>
      </c>
      <c r="J11" s="152" t="s">
        <v>565</v>
      </c>
      <c r="K11" s="152"/>
      <c r="L11" s="152"/>
    </row>
    <row r="12" spans="1:20" s="20" customFormat="1" ht="19.5" customHeight="1" x14ac:dyDescent="0.25">
      <c r="A12" s="209"/>
      <c r="C12" s="21"/>
      <c r="D12" s="21"/>
      <c r="E12" s="21"/>
      <c r="F12" s="21"/>
      <c r="G12" s="152"/>
      <c r="H12" s="152"/>
      <c r="I12" s="152" t="s">
        <v>566</v>
      </c>
      <c r="J12" s="152" t="s">
        <v>566</v>
      </c>
      <c r="K12" s="152"/>
      <c r="L12" s="152"/>
    </row>
    <row r="13" spans="1:20" s="20" customFormat="1" ht="19.5" customHeight="1" x14ac:dyDescent="0.25">
      <c r="A13" s="209"/>
      <c r="C13" s="21"/>
      <c r="D13" s="21"/>
      <c r="E13" s="21"/>
      <c r="F13" s="21"/>
      <c r="G13" s="152"/>
      <c r="H13" s="152"/>
      <c r="I13" s="152">
        <v>14521</v>
      </c>
      <c r="J13" s="152">
        <v>14521</v>
      </c>
      <c r="K13" s="152"/>
      <c r="L13" s="152"/>
    </row>
    <row r="14" spans="1:20" s="20" customFormat="1" ht="19.5" customHeight="1" x14ac:dyDescent="0.25">
      <c r="A14" s="209"/>
      <c r="C14" s="21"/>
      <c r="D14" s="21"/>
      <c r="E14" s="21"/>
      <c r="F14" s="21"/>
      <c r="G14" s="152"/>
      <c r="H14" s="152"/>
      <c r="I14" s="152" t="s">
        <v>567</v>
      </c>
      <c r="J14" s="152" t="s">
        <v>567</v>
      </c>
      <c r="K14" s="152"/>
      <c r="L14" s="152"/>
    </row>
    <row r="15" spans="1:20" s="20" customFormat="1" ht="19.5" customHeight="1" x14ac:dyDescent="0.25">
      <c r="A15" s="209"/>
      <c r="C15" s="21"/>
      <c r="D15" s="21"/>
      <c r="E15" s="21"/>
      <c r="F15" s="21"/>
      <c r="G15" s="152"/>
      <c r="H15" s="152"/>
      <c r="I15" s="152" t="s">
        <v>569</v>
      </c>
      <c r="J15" s="152" t="s">
        <v>569</v>
      </c>
      <c r="K15" s="152"/>
      <c r="L15" s="152"/>
    </row>
    <row r="16" spans="1:20" s="20" customFormat="1" ht="19.5" customHeight="1" x14ac:dyDescent="0.25">
      <c r="A16" s="209"/>
      <c r="C16" s="21"/>
      <c r="D16" s="21"/>
      <c r="E16" s="21"/>
      <c r="F16" s="21"/>
      <c r="G16" s="152"/>
      <c r="H16" s="152"/>
      <c r="I16" s="152">
        <v>14540</v>
      </c>
      <c r="J16" s="152">
        <v>14540</v>
      </c>
      <c r="K16" s="152"/>
      <c r="L16" s="152"/>
    </row>
    <row r="17" spans="1:12" s="20" customFormat="1" ht="19.5" customHeight="1" x14ac:dyDescent="0.25">
      <c r="A17" s="209"/>
      <c r="C17" s="21"/>
      <c r="D17" s="131"/>
      <c r="E17" s="132"/>
      <c r="F17" s="21"/>
      <c r="G17" s="152"/>
      <c r="H17" s="152"/>
      <c r="I17" s="152" t="s">
        <v>571</v>
      </c>
      <c r="J17" s="152" t="s">
        <v>571</v>
      </c>
      <c r="K17" s="152"/>
      <c r="L17" s="152"/>
    </row>
    <row r="18" spans="1:12" s="20" customFormat="1" ht="19.5" customHeight="1" x14ac:dyDescent="0.25">
      <c r="A18" s="209"/>
      <c r="C18" s="21"/>
      <c r="D18" s="131"/>
      <c r="E18" s="132"/>
      <c r="F18" s="21"/>
      <c r="G18" s="152"/>
      <c r="H18" s="152"/>
      <c r="I18" s="152">
        <v>14528</v>
      </c>
      <c r="J18" s="152">
        <v>14528</v>
      </c>
      <c r="K18" s="152"/>
      <c r="L18" s="152"/>
    </row>
    <row r="19" spans="1:12" s="20" customFormat="1" ht="19.5" customHeight="1" x14ac:dyDescent="0.25">
      <c r="A19" s="209"/>
      <c r="C19" s="21"/>
      <c r="D19" s="131"/>
      <c r="E19" s="132"/>
      <c r="F19" s="21"/>
      <c r="G19" s="152"/>
      <c r="H19" s="152"/>
      <c r="I19" s="152">
        <v>14531</v>
      </c>
      <c r="J19" s="152">
        <v>14531</v>
      </c>
      <c r="K19" s="152"/>
      <c r="L19" s="152"/>
    </row>
    <row r="20" spans="1:12" s="20" customFormat="1" ht="19.5" customHeight="1" x14ac:dyDescent="0.25">
      <c r="A20" s="209"/>
      <c r="C20" s="21"/>
      <c r="D20" s="131"/>
      <c r="E20" s="132"/>
      <c r="F20" s="21"/>
      <c r="G20" s="152"/>
      <c r="H20" s="152"/>
      <c r="I20" s="152">
        <v>14534</v>
      </c>
      <c r="J20" s="152">
        <v>14534</v>
      </c>
      <c r="K20" s="152"/>
      <c r="L20" s="152"/>
    </row>
    <row r="21" spans="1:12" s="20" customFormat="1" ht="19.5" customHeight="1" x14ac:dyDescent="0.25">
      <c r="A21" s="209"/>
      <c r="C21" s="21"/>
      <c r="D21" s="131"/>
      <c r="E21" s="132"/>
      <c r="F21" s="21"/>
      <c r="G21" s="152"/>
      <c r="H21" s="152"/>
      <c r="I21" s="152">
        <v>14544</v>
      </c>
      <c r="J21" s="152">
        <v>14544</v>
      </c>
      <c r="K21" s="152"/>
      <c r="L21" s="152"/>
    </row>
    <row r="22" spans="1:12" s="20" customFormat="1" ht="19.5" customHeight="1" x14ac:dyDescent="0.25">
      <c r="A22" s="209"/>
      <c r="C22" s="21"/>
      <c r="D22" s="131"/>
      <c r="E22" s="132"/>
      <c r="F22" s="21"/>
      <c r="G22" s="152"/>
      <c r="H22" s="152"/>
      <c r="I22" s="152" t="s">
        <v>573</v>
      </c>
      <c r="J22" s="152" t="s">
        <v>573</v>
      </c>
      <c r="K22" s="152"/>
      <c r="L22" s="152"/>
    </row>
    <row r="23" spans="1:12" s="20" customFormat="1" ht="19.5" customHeight="1" x14ac:dyDescent="0.25">
      <c r="A23" s="209"/>
      <c r="C23" s="21"/>
      <c r="D23" s="131"/>
      <c r="E23" s="132"/>
      <c r="F23" s="21"/>
      <c r="G23" s="152"/>
      <c r="H23" s="152"/>
      <c r="I23" s="152">
        <v>14467</v>
      </c>
      <c r="J23" s="152">
        <v>14467</v>
      </c>
      <c r="K23" s="152"/>
      <c r="L23" s="152"/>
    </row>
    <row r="24" spans="1:12" s="20" customFormat="1" ht="19.5" customHeight="1" x14ac:dyDescent="0.25">
      <c r="A24" s="209"/>
      <c r="C24" s="21"/>
      <c r="D24" s="131"/>
      <c r="E24" s="132"/>
      <c r="F24" s="21"/>
      <c r="G24" s="152"/>
      <c r="H24" s="152"/>
      <c r="I24" s="152" t="s">
        <v>574</v>
      </c>
      <c r="J24" s="152" t="s">
        <v>574</v>
      </c>
      <c r="K24" s="152"/>
      <c r="L24" s="152"/>
    </row>
    <row r="25" spans="1:12" s="20" customFormat="1" ht="19.5" customHeight="1" x14ac:dyDescent="0.25">
      <c r="A25" s="209"/>
      <c r="C25" s="21"/>
      <c r="D25" s="131"/>
      <c r="E25" s="132"/>
      <c r="F25" s="21"/>
      <c r="G25" s="152"/>
      <c r="H25" s="152"/>
      <c r="I25" s="152">
        <v>20404</v>
      </c>
      <c r="J25" s="152">
        <v>20404</v>
      </c>
      <c r="K25" s="152"/>
      <c r="L25" s="152"/>
    </row>
    <row r="26" spans="1:12" s="20" customFormat="1" ht="19.5" customHeight="1" x14ac:dyDescent="0.25">
      <c r="A26" s="209"/>
      <c r="C26" s="21"/>
      <c r="D26" s="131"/>
      <c r="E26" s="132"/>
      <c r="F26" s="21"/>
      <c r="G26" s="152"/>
      <c r="H26" s="152"/>
      <c r="I26" s="152">
        <v>775091</v>
      </c>
      <c r="J26" s="152">
        <v>775091</v>
      </c>
      <c r="K26" s="152"/>
      <c r="L26" s="152"/>
    </row>
    <row r="27" spans="1:12" s="20" customFormat="1" ht="19.5" customHeight="1" x14ac:dyDescent="0.25">
      <c r="A27" s="209"/>
      <c r="C27" s="21"/>
      <c r="D27" s="131"/>
      <c r="E27" s="132"/>
      <c r="F27" s="21"/>
      <c r="G27" s="152"/>
      <c r="H27" s="152"/>
      <c r="I27" s="152">
        <v>14650</v>
      </c>
      <c r="J27" s="152">
        <v>14650</v>
      </c>
      <c r="K27" s="152"/>
      <c r="L27" s="152"/>
    </row>
    <row r="28" spans="1:12" s="20" customFormat="1" ht="19.5" customHeight="1" x14ac:dyDescent="0.25">
      <c r="A28" s="209"/>
      <c r="C28" s="21"/>
      <c r="D28" s="131"/>
      <c r="E28" s="132"/>
      <c r="F28" s="21"/>
      <c r="G28" s="152"/>
      <c r="H28" s="152"/>
      <c r="I28" s="152" t="s">
        <v>576</v>
      </c>
      <c r="J28" s="152" t="s">
        <v>576</v>
      </c>
      <c r="K28" s="152"/>
      <c r="L28" s="152"/>
    </row>
    <row r="29" spans="1:12" s="20" customFormat="1" ht="19.5" customHeight="1" x14ac:dyDescent="0.25">
      <c r="A29" s="209"/>
      <c r="C29" s="21"/>
      <c r="D29" s="131"/>
      <c r="E29" s="132"/>
      <c r="F29" s="21"/>
      <c r="G29" s="152"/>
      <c r="H29" s="152"/>
      <c r="I29" s="152">
        <v>14613</v>
      </c>
      <c r="J29" s="152">
        <v>14613</v>
      </c>
      <c r="K29" s="152"/>
      <c r="L29" s="152"/>
    </row>
    <row r="30" spans="1:12" s="20" customFormat="1" ht="19.5" customHeight="1" x14ac:dyDescent="0.25">
      <c r="A30" s="209"/>
      <c r="C30" s="21"/>
      <c r="D30" s="131"/>
      <c r="E30" s="132"/>
      <c r="F30" s="21"/>
      <c r="G30" s="152"/>
      <c r="H30" s="152"/>
      <c r="I30" s="152">
        <v>14494</v>
      </c>
      <c r="J30" s="152">
        <v>14494</v>
      </c>
      <c r="K30" s="152"/>
      <c r="L30" s="152"/>
    </row>
    <row r="31" spans="1:12" s="20" customFormat="1" ht="19.5" customHeight="1" x14ac:dyDescent="0.25">
      <c r="A31" s="209"/>
      <c r="C31" s="21"/>
      <c r="D31" s="131"/>
      <c r="E31" s="132"/>
      <c r="F31" s="21"/>
      <c r="G31" s="152"/>
      <c r="H31" s="152"/>
      <c r="I31" s="152" t="s">
        <v>577</v>
      </c>
      <c r="J31" s="152" t="s">
        <v>577</v>
      </c>
      <c r="K31" s="152"/>
      <c r="L31" s="152"/>
    </row>
    <row r="32" spans="1:12" s="20" customFormat="1" ht="19.5" customHeight="1" x14ac:dyDescent="0.25">
      <c r="A32" s="209"/>
      <c r="C32" s="21"/>
      <c r="D32" s="131"/>
      <c r="E32" s="132"/>
      <c r="F32" s="21"/>
      <c r="G32" s="152"/>
      <c r="H32" s="152"/>
      <c r="I32" s="152">
        <v>14517</v>
      </c>
      <c r="J32" s="152">
        <v>14517</v>
      </c>
      <c r="K32" s="152"/>
      <c r="L32" s="152"/>
    </row>
    <row r="33" spans="1:12" s="20" customFormat="1" ht="19.5" customHeight="1" x14ac:dyDescent="0.25">
      <c r="A33" s="209"/>
      <c r="C33" s="21"/>
      <c r="D33" s="131"/>
      <c r="E33" s="132"/>
      <c r="F33" s="21"/>
      <c r="G33" s="152"/>
      <c r="H33" s="152"/>
      <c r="I33" s="152" t="s">
        <v>578</v>
      </c>
      <c r="J33" s="152" t="s">
        <v>578</v>
      </c>
      <c r="K33" s="152"/>
      <c r="L33" s="152"/>
    </row>
    <row r="34" spans="1:12" s="20" customFormat="1" ht="19.5" customHeight="1" x14ac:dyDescent="0.25">
      <c r="A34" s="209"/>
      <c r="C34" s="21"/>
      <c r="D34" s="131"/>
      <c r="E34" s="132"/>
      <c r="F34" s="21"/>
      <c r="G34" s="152"/>
      <c r="H34" s="152"/>
      <c r="I34" s="152">
        <v>14515</v>
      </c>
      <c r="J34" s="152">
        <v>14515</v>
      </c>
      <c r="K34" s="152"/>
      <c r="L34" s="152"/>
    </row>
    <row r="35" spans="1:12" s="20" customFormat="1" ht="19.5" customHeight="1" x14ac:dyDescent="0.25">
      <c r="A35" s="209"/>
      <c r="C35" s="21"/>
      <c r="D35" s="131"/>
      <c r="E35" s="132"/>
      <c r="F35" s="21"/>
      <c r="G35" s="152"/>
      <c r="H35" s="152"/>
      <c r="I35" s="152">
        <v>14649</v>
      </c>
      <c r="J35" s="152">
        <v>14649</v>
      </c>
      <c r="K35" s="152"/>
      <c r="L35" s="152"/>
    </row>
    <row r="36" spans="1:12" s="20" customFormat="1" ht="19.5" customHeight="1" x14ac:dyDescent="0.25">
      <c r="A36" s="209"/>
      <c r="C36" s="21"/>
      <c r="D36" s="131"/>
      <c r="E36" s="132"/>
      <c r="F36" s="21"/>
      <c r="G36" s="152"/>
      <c r="H36" s="152"/>
      <c r="I36" s="152"/>
      <c r="J36" s="152"/>
      <c r="K36" s="152"/>
      <c r="L36" s="152"/>
    </row>
    <row r="37" spans="1:12" s="20" customFormat="1" ht="19.5" customHeight="1" x14ac:dyDescent="0.25">
      <c r="A37" s="209"/>
      <c r="C37" s="21"/>
      <c r="D37" s="131"/>
      <c r="E37" s="132"/>
      <c r="F37" s="21"/>
      <c r="G37" s="152"/>
      <c r="H37" s="152"/>
      <c r="I37" s="152"/>
      <c r="J37" s="152"/>
      <c r="K37" s="152"/>
      <c r="L37" s="152"/>
    </row>
    <row r="38" spans="1:12" s="20" customFormat="1" ht="19.5" customHeight="1" x14ac:dyDescent="0.25">
      <c r="A38" s="209"/>
      <c r="C38" s="21"/>
      <c r="D38" s="131"/>
      <c r="E38" s="132"/>
      <c r="F38" s="21"/>
      <c r="G38" s="152"/>
      <c r="H38" s="152"/>
      <c r="I38" s="152"/>
      <c r="J38" s="152"/>
      <c r="K38" s="152"/>
      <c r="L38" s="152"/>
    </row>
    <row r="39" spans="1:12" s="20" customFormat="1" ht="19.5" customHeight="1" x14ac:dyDescent="0.25">
      <c r="A39" s="209"/>
      <c r="C39" s="21"/>
      <c r="D39" s="131"/>
      <c r="E39" s="132"/>
      <c r="F39" s="21"/>
      <c r="G39" s="152"/>
      <c r="H39" s="152"/>
      <c r="I39" s="152"/>
      <c r="J39" s="152"/>
      <c r="K39" s="152"/>
      <c r="L39" s="152"/>
    </row>
    <row r="40" spans="1:12" s="20" customFormat="1" ht="19.5" customHeight="1" x14ac:dyDescent="0.25">
      <c r="A40" s="209"/>
      <c r="C40" s="21"/>
      <c r="D40" s="131"/>
      <c r="E40" s="132"/>
      <c r="F40" s="21"/>
      <c r="G40" s="152"/>
      <c r="H40" s="152"/>
      <c r="I40" s="152"/>
      <c r="J40" s="152"/>
      <c r="K40" s="152"/>
      <c r="L40" s="152"/>
    </row>
    <row r="41" spans="1:12" s="20" customFormat="1" ht="19.5" customHeight="1" x14ac:dyDescent="0.25">
      <c r="A41" s="209"/>
      <c r="C41" s="21"/>
      <c r="D41" s="131"/>
      <c r="E41" s="132"/>
      <c r="F41" s="21"/>
      <c r="G41" s="152"/>
      <c r="H41" s="152"/>
      <c r="I41" s="152"/>
      <c r="J41" s="152"/>
      <c r="K41" s="152"/>
      <c r="L41" s="152"/>
    </row>
    <row r="42" spans="1:12" s="20" customFormat="1" ht="19.5" customHeight="1" x14ac:dyDescent="0.25">
      <c r="A42" s="209"/>
      <c r="C42" s="21"/>
      <c r="D42" s="131"/>
      <c r="E42" s="132"/>
      <c r="F42" s="21"/>
      <c r="G42" s="152"/>
      <c r="H42" s="152"/>
      <c r="I42" s="152"/>
      <c r="J42" s="152"/>
      <c r="K42" s="152"/>
      <c r="L42" s="152"/>
    </row>
    <row r="43" spans="1:12" s="20" customFormat="1" ht="19.5" customHeight="1" x14ac:dyDescent="0.25">
      <c r="A43" s="209"/>
      <c r="C43" s="21"/>
      <c r="D43" s="131"/>
      <c r="E43" s="132"/>
      <c r="F43" s="21"/>
      <c r="G43" s="152"/>
      <c r="H43" s="152"/>
      <c r="I43" s="152"/>
      <c r="J43" s="152"/>
      <c r="K43" s="152"/>
      <c r="L43" s="152"/>
    </row>
    <row r="44" spans="1:12" s="20" customFormat="1" ht="19.5" customHeight="1" x14ac:dyDescent="0.25">
      <c r="A44" s="209"/>
      <c r="C44" s="21"/>
      <c r="D44" s="131"/>
      <c r="E44" s="132"/>
      <c r="F44" s="21"/>
      <c r="G44" s="152"/>
      <c r="H44" s="152"/>
      <c r="I44" s="152"/>
      <c r="J44" s="152"/>
      <c r="K44" s="152"/>
      <c r="L44" s="152"/>
    </row>
    <row r="45" spans="1:12" s="20" customFormat="1" ht="19.5" customHeight="1" x14ac:dyDescent="0.25">
      <c r="A45" s="209"/>
      <c r="C45" s="21"/>
      <c r="D45" s="131"/>
      <c r="E45" s="132"/>
      <c r="F45" s="21"/>
      <c r="G45" s="152"/>
      <c r="H45" s="152"/>
      <c r="I45" s="152"/>
      <c r="J45" s="152"/>
      <c r="K45" s="152"/>
      <c r="L45" s="152"/>
    </row>
    <row r="46" spans="1:12" s="20" customFormat="1" ht="19.5" customHeight="1" x14ac:dyDescent="0.25">
      <c r="A46" s="209"/>
      <c r="C46" s="21"/>
      <c r="D46" s="131"/>
      <c r="E46" s="132"/>
      <c r="F46" s="21"/>
      <c r="G46" s="152"/>
      <c r="H46" s="152"/>
      <c r="I46" s="152"/>
      <c r="J46" s="152"/>
      <c r="K46" s="152"/>
      <c r="L46" s="152"/>
    </row>
    <row r="47" spans="1:12" s="20" customFormat="1" ht="19.5" customHeight="1" x14ac:dyDescent="0.25">
      <c r="A47" s="209"/>
      <c r="C47" s="21"/>
      <c r="D47" s="131"/>
      <c r="E47" s="132"/>
      <c r="F47" s="21"/>
      <c r="G47" s="152"/>
      <c r="H47" s="152"/>
      <c r="I47" s="152"/>
      <c r="J47" s="152"/>
      <c r="K47" s="152"/>
      <c r="L47" s="152"/>
    </row>
    <row r="48" spans="1:12" s="20" customFormat="1" ht="19.5" customHeight="1" x14ac:dyDescent="0.25">
      <c r="A48" s="209"/>
      <c r="C48" s="21"/>
      <c r="D48" s="131"/>
      <c r="E48" s="132"/>
      <c r="F48" s="21"/>
      <c r="G48" s="152"/>
      <c r="H48" s="152"/>
      <c r="I48" s="152"/>
      <c r="J48" s="152"/>
      <c r="K48" s="152"/>
      <c r="L48" s="152"/>
    </row>
    <row r="49" spans="1:12" s="20" customFormat="1" ht="19.5" customHeight="1" x14ac:dyDescent="0.25">
      <c r="A49" s="209"/>
      <c r="C49" s="21"/>
      <c r="D49" s="131"/>
      <c r="E49" s="132"/>
      <c r="F49" s="21"/>
      <c r="G49" s="152"/>
      <c r="H49" s="152"/>
      <c r="I49" s="152"/>
      <c r="J49" s="152"/>
      <c r="K49" s="152"/>
      <c r="L49" s="152"/>
    </row>
    <row r="50" spans="1:12" s="20" customFormat="1" ht="19.5" customHeight="1" x14ac:dyDescent="0.25">
      <c r="A50" s="209"/>
      <c r="C50" s="21"/>
      <c r="D50" s="131"/>
      <c r="E50" s="132"/>
      <c r="F50" s="21"/>
      <c r="G50" s="152"/>
      <c r="H50" s="152"/>
      <c r="I50" s="152"/>
      <c r="J50" s="152"/>
      <c r="K50" s="152"/>
      <c r="L50" s="152"/>
    </row>
    <row r="51" spans="1:12" s="20" customFormat="1" ht="19.5" customHeight="1" x14ac:dyDescent="0.25">
      <c r="A51" s="209"/>
      <c r="C51" s="21"/>
      <c r="D51" s="131"/>
      <c r="E51" s="132"/>
      <c r="F51" s="21"/>
      <c r="G51" s="152"/>
      <c r="H51" s="152"/>
      <c r="I51" s="152"/>
      <c r="J51" s="152"/>
      <c r="K51" s="152"/>
      <c r="L51" s="152"/>
    </row>
    <row r="52" spans="1:12" s="20" customFormat="1" ht="19.5" customHeight="1" x14ac:dyDescent="0.25">
      <c r="A52" s="209"/>
      <c r="C52" s="21"/>
      <c r="D52" s="131"/>
      <c r="E52" s="132"/>
      <c r="F52" s="21"/>
      <c r="G52" s="152"/>
      <c r="H52" s="152"/>
      <c r="I52" s="152"/>
      <c r="J52" s="152"/>
      <c r="K52" s="152"/>
      <c r="L52" s="152"/>
    </row>
    <row r="53" spans="1:12" s="20" customFormat="1" ht="19.5" customHeight="1" x14ac:dyDescent="0.25">
      <c r="A53" s="209"/>
      <c r="C53" s="21"/>
      <c r="D53" s="131"/>
      <c r="E53" s="132"/>
      <c r="F53" s="21"/>
      <c r="G53" s="152"/>
      <c r="H53" s="152"/>
      <c r="I53" s="152"/>
      <c r="J53" s="152"/>
      <c r="K53" s="152"/>
      <c r="L53" s="152"/>
    </row>
    <row r="54" spans="1:12" s="20" customFormat="1" ht="19.5" customHeight="1" x14ac:dyDescent="0.25">
      <c r="A54" s="209"/>
      <c r="C54" s="21"/>
      <c r="D54" s="131"/>
      <c r="E54" s="132"/>
      <c r="F54" s="21"/>
      <c r="G54" s="152"/>
      <c r="H54" s="152"/>
      <c r="I54" s="152"/>
      <c r="J54" s="152"/>
      <c r="K54" s="152"/>
      <c r="L54" s="152"/>
    </row>
    <row r="55" spans="1:12" s="20" customFormat="1" ht="19.5" customHeight="1" x14ac:dyDescent="0.25">
      <c r="A55" s="209"/>
      <c r="C55" s="21"/>
      <c r="D55" s="131"/>
      <c r="E55" s="132"/>
      <c r="F55" s="21"/>
      <c r="G55" s="152"/>
      <c r="H55" s="152"/>
      <c r="I55" s="152"/>
      <c r="J55" s="152"/>
      <c r="K55" s="152"/>
      <c r="L55" s="152"/>
    </row>
    <row r="56" spans="1:12" s="20" customFormat="1" ht="19.5" customHeight="1" x14ac:dyDescent="0.25">
      <c r="A56" s="209"/>
      <c r="C56" s="21"/>
      <c r="D56" s="131"/>
      <c r="E56" s="132"/>
      <c r="F56" s="21"/>
      <c r="G56" s="152"/>
      <c r="H56" s="152"/>
      <c r="I56" s="152"/>
      <c r="J56" s="152"/>
      <c r="K56" s="152"/>
      <c r="L56" s="152"/>
    </row>
    <row r="57" spans="1:12" s="20" customFormat="1" ht="19.5" customHeight="1" x14ac:dyDescent="0.25">
      <c r="A57" s="209"/>
      <c r="C57" s="21"/>
      <c r="D57" s="131"/>
      <c r="E57" s="132"/>
      <c r="F57" s="21"/>
      <c r="G57" s="152"/>
      <c r="H57" s="152"/>
      <c r="I57" s="152"/>
      <c r="J57" s="152"/>
      <c r="K57" s="152"/>
      <c r="L57" s="152"/>
    </row>
    <row r="58" spans="1:12" s="20" customFormat="1" ht="19.5" customHeight="1" x14ac:dyDescent="0.25">
      <c r="A58" s="209"/>
      <c r="C58" s="21"/>
      <c r="D58" s="131"/>
      <c r="E58" s="132"/>
      <c r="F58" s="21"/>
      <c r="G58" s="152"/>
      <c r="H58" s="152"/>
      <c r="I58" s="152"/>
      <c r="J58" s="152"/>
      <c r="K58" s="152"/>
      <c r="L58" s="152"/>
    </row>
    <row r="59" spans="1:12" s="20" customFormat="1" ht="19.5" customHeight="1" x14ac:dyDescent="0.25">
      <c r="A59" s="209"/>
      <c r="C59" s="21"/>
      <c r="D59" s="131"/>
      <c r="E59" s="132"/>
      <c r="F59" s="21"/>
      <c r="G59" s="152"/>
      <c r="H59" s="152"/>
      <c r="I59" s="152"/>
      <c r="J59" s="152"/>
      <c r="K59" s="152"/>
      <c r="L59" s="152"/>
    </row>
    <row r="60" spans="1:12" s="20" customFormat="1" ht="19.5" customHeight="1" x14ac:dyDescent="0.25">
      <c r="A60" s="209"/>
      <c r="C60" s="21"/>
      <c r="D60" s="131"/>
      <c r="E60" s="132"/>
      <c r="F60" s="21"/>
      <c r="G60" s="152"/>
      <c r="H60" s="152"/>
      <c r="I60" s="152"/>
      <c r="J60" s="152"/>
      <c r="K60" s="152"/>
      <c r="L60" s="152"/>
    </row>
    <row r="61" spans="1:12" s="20" customFormat="1" ht="19.5" customHeight="1" x14ac:dyDescent="0.25">
      <c r="A61" s="209"/>
      <c r="C61" s="21"/>
      <c r="D61" s="131"/>
      <c r="E61" s="132"/>
      <c r="F61" s="21"/>
      <c r="G61" s="152"/>
      <c r="H61" s="152"/>
      <c r="I61" s="152"/>
      <c r="J61" s="152"/>
      <c r="K61" s="152"/>
      <c r="L61" s="152"/>
    </row>
    <row r="62" spans="1:12" s="20" customFormat="1" ht="19.5" customHeight="1" x14ac:dyDescent="0.25">
      <c r="A62" s="209"/>
      <c r="C62" s="21"/>
      <c r="D62" s="131"/>
      <c r="E62" s="132"/>
      <c r="F62" s="21"/>
      <c r="G62" s="152"/>
      <c r="H62" s="152"/>
      <c r="I62" s="152"/>
      <c r="J62" s="152"/>
      <c r="K62" s="152"/>
      <c r="L62" s="152"/>
    </row>
    <row r="63" spans="1:12" s="20" customFormat="1" ht="19.5" customHeight="1" x14ac:dyDescent="0.25">
      <c r="A63" s="209"/>
      <c r="C63" s="21"/>
      <c r="D63" s="131"/>
      <c r="E63" s="132"/>
      <c r="F63" s="21"/>
      <c r="G63" s="152"/>
      <c r="H63" s="152"/>
      <c r="I63" s="152"/>
      <c r="J63" s="152"/>
      <c r="K63" s="152"/>
      <c r="L63" s="152"/>
    </row>
    <row r="64" spans="1:12" s="20" customFormat="1" ht="19.5" customHeight="1" x14ac:dyDescent="0.25">
      <c r="A64" s="209"/>
      <c r="C64" s="21"/>
      <c r="D64" s="131"/>
      <c r="E64" s="132"/>
      <c r="F64" s="21"/>
      <c r="G64" s="152"/>
      <c r="H64" s="152"/>
      <c r="I64" s="152"/>
      <c r="J64" s="152"/>
      <c r="K64" s="152"/>
      <c r="L64" s="152"/>
    </row>
    <row r="65" spans="1:12" s="20" customFormat="1" ht="19.5" customHeight="1" x14ac:dyDescent="0.25">
      <c r="A65" s="209"/>
      <c r="C65" s="21"/>
      <c r="D65" s="131"/>
      <c r="E65" s="132"/>
      <c r="F65" s="21"/>
      <c r="G65" s="152"/>
      <c r="H65" s="152"/>
      <c r="I65" s="152"/>
      <c r="J65" s="152"/>
      <c r="K65" s="152"/>
      <c r="L65" s="152"/>
    </row>
    <row r="66" spans="1:12" s="20" customFormat="1" ht="19.5" customHeight="1" x14ac:dyDescent="0.25">
      <c r="A66" s="209"/>
      <c r="C66" s="21"/>
      <c r="D66" s="131"/>
      <c r="E66" s="132"/>
      <c r="F66" s="21"/>
      <c r="G66" s="152"/>
      <c r="H66" s="152"/>
      <c r="I66" s="152"/>
      <c r="J66" s="152"/>
      <c r="K66" s="152"/>
      <c r="L66" s="152"/>
    </row>
    <row r="67" spans="1:12" s="20" customFormat="1" ht="19.5" customHeight="1" x14ac:dyDescent="0.25">
      <c r="A67" s="209"/>
      <c r="C67" s="21"/>
      <c r="D67" s="131"/>
      <c r="E67" s="132"/>
      <c r="F67" s="21"/>
      <c r="G67" s="152"/>
      <c r="H67" s="152"/>
      <c r="I67" s="152"/>
      <c r="J67" s="152"/>
      <c r="K67" s="152"/>
      <c r="L67" s="152"/>
    </row>
    <row r="68" spans="1:12" s="20" customFormat="1" ht="19.5" customHeight="1" x14ac:dyDescent="0.25">
      <c r="A68" s="209"/>
      <c r="C68" s="21"/>
      <c r="D68" s="131"/>
      <c r="E68" s="132"/>
      <c r="F68" s="21"/>
      <c r="G68" s="152"/>
      <c r="H68" s="152"/>
      <c r="I68" s="152"/>
      <c r="J68" s="152"/>
      <c r="K68" s="152"/>
      <c r="L68" s="152"/>
    </row>
    <row r="69" spans="1:12" s="20" customFormat="1" ht="19.5" customHeight="1" x14ac:dyDescent="0.25">
      <c r="A69" s="209"/>
      <c r="C69" s="21"/>
      <c r="D69" s="131"/>
      <c r="E69" s="132"/>
      <c r="F69" s="21"/>
      <c r="G69" s="152"/>
      <c r="H69" s="152"/>
      <c r="I69" s="152"/>
      <c r="J69" s="152"/>
      <c r="K69" s="152"/>
      <c r="L69" s="152"/>
    </row>
    <row r="70" spans="1:12" s="20" customFormat="1" ht="19.5" customHeight="1" x14ac:dyDescent="0.25">
      <c r="A70" s="209"/>
      <c r="C70" s="21"/>
      <c r="D70" s="131"/>
      <c r="E70" s="132"/>
      <c r="F70" s="21"/>
      <c r="G70" s="152"/>
      <c r="H70" s="152"/>
      <c r="I70" s="152"/>
      <c r="J70" s="152"/>
      <c r="K70" s="152"/>
      <c r="L70" s="152"/>
    </row>
    <row r="71" spans="1:12" s="20" customFormat="1" ht="19.5" customHeight="1" x14ac:dyDescent="0.25">
      <c r="A71" s="209"/>
      <c r="C71" s="21"/>
      <c r="D71" s="131"/>
      <c r="E71" s="132"/>
      <c r="F71" s="21"/>
      <c r="G71" s="152"/>
      <c r="H71" s="152"/>
      <c r="I71" s="152"/>
      <c r="J71" s="152"/>
      <c r="K71" s="152"/>
      <c r="L71" s="152"/>
    </row>
    <row r="72" spans="1:12" s="20" customFormat="1" ht="19.5" customHeight="1" x14ac:dyDescent="0.25">
      <c r="A72" s="209"/>
      <c r="C72" s="21"/>
      <c r="D72" s="131"/>
      <c r="E72" s="132"/>
      <c r="F72" s="21"/>
      <c r="G72" s="152"/>
      <c r="H72" s="152"/>
      <c r="I72" s="152"/>
      <c r="J72" s="152"/>
      <c r="K72" s="152"/>
      <c r="L72" s="152"/>
    </row>
    <row r="73" spans="1:12" s="20" customFormat="1" ht="19.5" customHeight="1" x14ac:dyDescent="0.25">
      <c r="A73" s="209"/>
      <c r="C73" s="21"/>
      <c r="D73" s="131"/>
      <c r="E73" s="132"/>
      <c r="F73" s="21"/>
      <c r="G73" s="152"/>
      <c r="H73" s="152"/>
      <c r="I73" s="152"/>
      <c r="J73" s="152"/>
      <c r="K73" s="152"/>
      <c r="L73" s="152"/>
    </row>
    <row r="74" spans="1:12" s="20" customFormat="1" ht="19.5" customHeight="1" x14ac:dyDescent="0.25">
      <c r="A74" s="209"/>
      <c r="C74" s="21"/>
      <c r="D74" s="131"/>
      <c r="E74" s="132"/>
      <c r="F74" s="21"/>
      <c r="G74" s="152"/>
      <c r="H74" s="152"/>
      <c r="I74" s="152"/>
      <c r="J74" s="152"/>
      <c r="K74" s="152"/>
      <c r="L74" s="152"/>
    </row>
    <row r="75" spans="1:12" s="20" customFormat="1" ht="19.5" customHeight="1" x14ac:dyDescent="0.25">
      <c r="A75" s="209"/>
      <c r="C75" s="21"/>
      <c r="D75" s="131"/>
      <c r="E75" s="132"/>
      <c r="F75" s="21"/>
      <c r="G75" s="152"/>
      <c r="H75" s="152"/>
      <c r="I75" s="152"/>
      <c r="J75" s="152"/>
      <c r="K75" s="152"/>
      <c r="L75" s="152"/>
    </row>
    <row r="76" spans="1:12" s="20" customFormat="1" ht="19.5" customHeight="1" x14ac:dyDescent="0.25">
      <c r="A76" s="209"/>
      <c r="C76" s="21"/>
      <c r="D76" s="131"/>
      <c r="E76" s="132"/>
      <c r="F76" s="21"/>
      <c r="G76" s="152"/>
      <c r="H76" s="152"/>
      <c r="I76" s="152"/>
      <c r="J76" s="152"/>
      <c r="K76" s="152"/>
      <c r="L76" s="152"/>
    </row>
    <row r="77" spans="1:12" s="20" customFormat="1" ht="19.5" customHeight="1" x14ac:dyDescent="0.25">
      <c r="A77" s="209"/>
      <c r="C77" s="21"/>
      <c r="D77" s="131"/>
      <c r="E77" s="132"/>
      <c r="F77" s="21"/>
      <c r="G77" s="152"/>
      <c r="H77" s="152"/>
      <c r="I77" s="152"/>
      <c r="J77" s="152"/>
      <c r="K77" s="152"/>
      <c r="L77" s="152"/>
    </row>
    <row r="78" spans="1:12" s="20" customFormat="1" ht="19.5" customHeight="1" x14ac:dyDescent="0.25">
      <c r="A78" s="209"/>
      <c r="C78" s="21"/>
      <c r="D78" s="131"/>
      <c r="E78" s="132"/>
      <c r="F78" s="21"/>
      <c r="G78" s="152"/>
      <c r="H78" s="152"/>
      <c r="I78" s="152"/>
      <c r="J78" s="152"/>
      <c r="K78" s="152"/>
      <c r="L78" s="152"/>
    </row>
    <row r="79" spans="1:12" s="20" customFormat="1" ht="19.5" customHeight="1" x14ac:dyDescent="0.25">
      <c r="A79" s="209"/>
      <c r="C79" s="21"/>
      <c r="D79" s="131"/>
      <c r="E79" s="132"/>
      <c r="F79" s="21"/>
      <c r="G79" s="152"/>
      <c r="H79" s="152"/>
      <c r="I79" s="152"/>
      <c r="J79" s="152"/>
      <c r="K79" s="152"/>
      <c r="L79" s="152"/>
    </row>
    <row r="80" spans="1:12" s="20" customFormat="1" ht="19.5" customHeight="1" x14ac:dyDescent="0.25">
      <c r="A80" s="209"/>
      <c r="C80" s="21"/>
      <c r="D80" s="131"/>
      <c r="E80" s="132"/>
      <c r="F80" s="21"/>
      <c r="G80" s="152"/>
      <c r="H80" s="152"/>
      <c r="I80" s="152"/>
      <c r="J80" s="152"/>
      <c r="K80" s="152"/>
      <c r="L80" s="152"/>
    </row>
    <row r="81" spans="1:12" s="20" customFormat="1" ht="19.5" customHeight="1" x14ac:dyDescent="0.25">
      <c r="A81" s="209"/>
      <c r="C81" s="21"/>
      <c r="D81" s="131"/>
      <c r="E81" s="132"/>
      <c r="F81" s="21"/>
      <c r="G81" s="152"/>
      <c r="H81" s="152"/>
      <c r="I81" s="152"/>
      <c r="J81" s="152"/>
      <c r="K81" s="152"/>
      <c r="L81" s="152"/>
    </row>
    <row r="82" spans="1:12" s="20" customFormat="1" ht="19.5" customHeight="1" x14ac:dyDescent="0.25">
      <c r="A82" s="209"/>
      <c r="C82" s="21"/>
      <c r="D82" s="131"/>
      <c r="E82" s="132"/>
      <c r="F82" s="21"/>
      <c r="G82" s="152"/>
      <c r="H82" s="152"/>
      <c r="I82" s="152"/>
      <c r="J82" s="152"/>
      <c r="K82" s="152"/>
      <c r="L82" s="152"/>
    </row>
    <row r="83" spans="1:12" s="20" customFormat="1" ht="19.5" customHeight="1" x14ac:dyDescent="0.25">
      <c r="A83" s="209"/>
      <c r="C83" s="21"/>
      <c r="D83" s="131"/>
      <c r="E83" s="132"/>
      <c r="F83" s="21"/>
      <c r="G83" s="152"/>
      <c r="H83" s="152"/>
      <c r="I83" s="152"/>
      <c r="J83" s="152"/>
      <c r="K83" s="152"/>
      <c r="L83" s="152"/>
    </row>
    <row r="84" spans="1:12" s="20" customFormat="1" ht="19.5" customHeight="1" x14ac:dyDescent="0.25">
      <c r="A84" s="209"/>
      <c r="C84" s="21"/>
      <c r="D84" s="131"/>
      <c r="E84" s="132"/>
      <c r="F84" s="21"/>
      <c r="G84" s="152"/>
      <c r="H84" s="152"/>
      <c r="I84" s="152"/>
      <c r="J84" s="152"/>
      <c r="K84" s="152"/>
      <c r="L84" s="152"/>
    </row>
    <row r="85" spans="1:12" s="20" customFormat="1" ht="19.5" customHeight="1" x14ac:dyDescent="0.25">
      <c r="A85" s="209"/>
      <c r="C85" s="21"/>
      <c r="D85" s="131"/>
      <c r="E85" s="132"/>
      <c r="F85" s="21"/>
      <c r="G85" s="152"/>
      <c r="H85" s="152"/>
      <c r="I85" s="152"/>
      <c r="J85" s="152"/>
      <c r="K85" s="152"/>
      <c r="L85" s="152"/>
    </row>
    <row r="86" spans="1:12" s="20" customFormat="1" ht="19.5" customHeight="1" x14ac:dyDescent="0.25">
      <c r="A86" s="209"/>
      <c r="C86" s="21"/>
      <c r="D86" s="131"/>
      <c r="E86" s="132"/>
      <c r="F86" s="21"/>
      <c r="G86" s="152"/>
      <c r="H86" s="152"/>
      <c r="I86" s="152"/>
      <c r="J86" s="152"/>
      <c r="K86" s="152"/>
      <c r="L86" s="152"/>
    </row>
    <row r="87" spans="1:12" s="20" customFormat="1" ht="19.5" customHeight="1" x14ac:dyDescent="0.25">
      <c r="A87" s="209"/>
      <c r="C87" s="21"/>
      <c r="D87" s="131"/>
      <c r="E87" s="132"/>
      <c r="F87" s="21"/>
      <c r="G87" s="152"/>
      <c r="H87" s="152"/>
      <c r="I87" s="152"/>
      <c r="J87" s="152"/>
      <c r="K87" s="152"/>
      <c r="L87" s="152"/>
    </row>
    <row r="88" spans="1:12" s="20" customFormat="1" ht="19.5" customHeight="1" x14ac:dyDescent="0.25">
      <c r="A88" s="209"/>
      <c r="C88" s="21"/>
      <c r="D88" s="131"/>
      <c r="E88" s="132"/>
      <c r="F88" s="21"/>
      <c r="G88" s="152"/>
      <c r="H88" s="152"/>
      <c r="I88" s="152"/>
      <c r="J88" s="152"/>
      <c r="K88" s="152"/>
      <c r="L88" s="152"/>
    </row>
    <row r="89" spans="1:12" s="20" customFormat="1" ht="19.5" customHeight="1" x14ac:dyDescent="0.25">
      <c r="A89" s="209"/>
      <c r="C89" s="21"/>
      <c r="D89" s="131"/>
      <c r="E89" s="132"/>
      <c r="F89" s="21"/>
      <c r="G89" s="152"/>
      <c r="H89" s="152"/>
      <c r="I89" s="152"/>
      <c r="J89" s="152"/>
      <c r="K89" s="152"/>
      <c r="L89" s="152"/>
    </row>
    <row r="90" spans="1:12" s="20" customFormat="1" ht="19.5" customHeight="1" x14ac:dyDescent="0.25">
      <c r="A90" s="209"/>
      <c r="C90" s="21"/>
      <c r="D90" s="131"/>
      <c r="E90" s="132"/>
      <c r="F90" s="21"/>
      <c r="G90" s="152"/>
      <c r="H90" s="152"/>
      <c r="I90" s="152"/>
      <c r="J90" s="152"/>
      <c r="K90" s="152"/>
      <c r="L90" s="152"/>
    </row>
    <row r="91" spans="1:12" s="20" customFormat="1" ht="19.5" customHeight="1" x14ac:dyDescent="0.25">
      <c r="A91" s="209"/>
      <c r="C91" s="21"/>
      <c r="D91" s="131"/>
      <c r="E91" s="132"/>
      <c r="F91" s="21"/>
      <c r="G91" s="152"/>
      <c r="H91" s="152"/>
      <c r="I91" s="152"/>
      <c r="J91" s="152"/>
      <c r="K91" s="152"/>
      <c r="L91" s="152"/>
    </row>
    <row r="92" spans="1:12" s="20" customFormat="1" ht="19.5" customHeight="1" x14ac:dyDescent="0.25">
      <c r="A92" s="209"/>
      <c r="C92" s="21"/>
      <c r="D92" s="131"/>
      <c r="E92" s="132"/>
      <c r="F92" s="21"/>
      <c r="G92" s="152"/>
      <c r="H92" s="152"/>
      <c r="I92" s="152"/>
      <c r="J92" s="152"/>
      <c r="K92" s="152"/>
      <c r="L92" s="152"/>
    </row>
    <row r="93" spans="1:12" s="20" customFormat="1" ht="19.5" customHeight="1" x14ac:dyDescent="0.25">
      <c r="A93" s="209"/>
      <c r="C93" s="21"/>
      <c r="D93" s="131"/>
      <c r="E93" s="132"/>
      <c r="F93" s="21"/>
      <c r="G93" s="152"/>
      <c r="H93" s="152"/>
      <c r="I93" s="152"/>
      <c r="J93" s="152"/>
      <c r="K93" s="152"/>
      <c r="L93" s="152"/>
    </row>
    <row r="94" spans="1:12" s="20" customFormat="1" ht="19.5" customHeight="1" x14ac:dyDescent="0.25">
      <c r="A94" s="209"/>
      <c r="C94" s="21"/>
      <c r="D94" s="131"/>
      <c r="E94" s="132"/>
      <c r="F94" s="21"/>
      <c r="G94" s="152"/>
      <c r="H94" s="152"/>
      <c r="I94" s="152"/>
      <c r="J94" s="152"/>
      <c r="K94" s="152"/>
      <c r="L94" s="152"/>
    </row>
    <row r="95" spans="1:12" s="20" customFormat="1" ht="19.5" customHeight="1" x14ac:dyDescent="0.25">
      <c r="A95" s="209"/>
      <c r="C95" s="21"/>
      <c r="D95" s="131"/>
      <c r="E95" s="132"/>
      <c r="F95" s="21"/>
      <c r="G95" s="152"/>
      <c r="H95" s="152"/>
      <c r="I95" s="152"/>
      <c r="J95" s="152"/>
      <c r="K95" s="152"/>
      <c r="L95" s="152"/>
    </row>
    <row r="96" spans="1:12" s="20" customFormat="1" ht="19.5" customHeight="1" x14ac:dyDescent="0.25">
      <c r="A96" s="209"/>
      <c r="C96" s="21"/>
      <c r="D96" s="131"/>
      <c r="E96" s="132"/>
      <c r="F96" s="21"/>
      <c r="G96" s="152"/>
      <c r="H96" s="152"/>
      <c r="I96" s="152"/>
      <c r="J96" s="152"/>
      <c r="K96" s="152"/>
      <c r="L96" s="152"/>
    </row>
    <row r="97" spans="1:12" s="20" customFormat="1" ht="19.5" customHeight="1" x14ac:dyDescent="0.25">
      <c r="A97" s="209"/>
      <c r="C97" s="21"/>
      <c r="D97" s="131"/>
      <c r="E97" s="132"/>
      <c r="F97" s="21"/>
      <c r="G97" s="152"/>
      <c r="H97" s="152"/>
      <c r="I97" s="152"/>
      <c r="J97" s="152"/>
      <c r="K97" s="152"/>
      <c r="L97" s="152"/>
    </row>
    <row r="98" spans="1:12" s="20" customFormat="1" ht="19.5" customHeight="1" x14ac:dyDescent="0.25">
      <c r="A98" s="209"/>
      <c r="C98" s="21"/>
      <c r="D98" s="131"/>
      <c r="E98" s="132"/>
      <c r="F98" s="21"/>
      <c r="G98" s="152"/>
      <c r="H98" s="152"/>
      <c r="I98" s="152"/>
      <c r="J98" s="152"/>
      <c r="K98" s="152"/>
      <c r="L98" s="152"/>
    </row>
    <row r="99" spans="1:12" s="20" customFormat="1" ht="19.5" customHeight="1" x14ac:dyDescent="0.25">
      <c r="A99" s="209"/>
      <c r="C99" s="21"/>
      <c r="D99" s="131"/>
      <c r="E99" s="132"/>
      <c r="F99" s="21"/>
      <c r="G99" s="152"/>
      <c r="H99" s="152"/>
      <c r="I99" s="152"/>
      <c r="J99" s="152"/>
      <c r="K99" s="152"/>
      <c r="L99" s="152"/>
    </row>
    <row r="100" spans="1:12" s="20" customFormat="1" ht="19.5" customHeight="1" x14ac:dyDescent="0.25">
      <c r="A100" s="209"/>
      <c r="C100" s="21"/>
      <c r="D100" s="131"/>
      <c r="E100" s="132"/>
      <c r="F100" s="21"/>
      <c r="G100" s="152"/>
      <c r="H100" s="152"/>
      <c r="I100" s="152"/>
      <c r="J100" s="152"/>
      <c r="K100" s="152"/>
      <c r="L100" s="152"/>
    </row>
    <row r="101" spans="1:12" s="20" customFormat="1" ht="19.5" customHeight="1" x14ac:dyDescent="0.25">
      <c r="A101" s="209"/>
      <c r="C101" s="21"/>
      <c r="D101" s="131"/>
      <c r="E101" s="132"/>
      <c r="F101" s="21"/>
      <c r="G101" s="152"/>
      <c r="H101" s="152"/>
      <c r="I101" s="152"/>
      <c r="J101" s="152"/>
      <c r="K101" s="152"/>
      <c r="L101" s="152"/>
    </row>
    <row r="102" spans="1:12" s="20" customFormat="1" ht="19.5" customHeight="1" x14ac:dyDescent="0.25">
      <c r="A102" s="209"/>
      <c r="C102" s="21"/>
      <c r="D102" s="131"/>
      <c r="E102" s="132"/>
      <c r="F102" s="21"/>
      <c r="G102" s="152"/>
      <c r="H102" s="152"/>
      <c r="I102" s="152"/>
      <c r="J102" s="152"/>
      <c r="K102" s="152"/>
      <c r="L102" s="152"/>
    </row>
    <row r="103" spans="1:12" s="20" customFormat="1" ht="19.5" customHeight="1" x14ac:dyDescent="0.25">
      <c r="A103" s="209"/>
      <c r="C103" s="21"/>
      <c r="D103" s="131"/>
      <c r="E103" s="132"/>
      <c r="F103" s="21"/>
      <c r="G103" s="152"/>
      <c r="H103" s="152"/>
      <c r="I103" s="152"/>
      <c r="J103" s="152"/>
      <c r="K103" s="152"/>
      <c r="L103" s="152"/>
    </row>
    <row r="104" spans="1:12" s="20" customFormat="1" ht="12" customHeight="1" x14ac:dyDescent="0.25">
      <c r="A104" s="209"/>
      <c r="D104" s="133"/>
      <c r="E104" s="133"/>
      <c r="G104" s="152"/>
      <c r="H104" s="152"/>
      <c r="I104" s="152"/>
      <c r="J104" s="152"/>
      <c r="K104" s="152"/>
      <c r="L104" s="152"/>
    </row>
    <row r="105" spans="1:12" s="20" customFormat="1" ht="24.75" customHeight="1" x14ac:dyDescent="0.25">
      <c r="A105" s="209"/>
      <c r="D105" s="133"/>
      <c r="E105" s="133"/>
      <c r="G105" s="152"/>
      <c r="H105" s="152"/>
      <c r="I105" s="152"/>
      <c r="J105" s="152"/>
      <c r="K105" s="152"/>
      <c r="L105" s="152"/>
    </row>
    <row r="106" spans="1:12" s="20" customFormat="1" ht="19.5" customHeight="1" x14ac:dyDescent="0.25">
      <c r="A106" s="209"/>
      <c r="D106" s="133"/>
      <c r="E106" s="133"/>
      <c r="G106" s="152"/>
      <c r="H106" s="152"/>
      <c r="I106" s="152"/>
      <c r="J106" s="152"/>
      <c r="K106" s="152"/>
      <c r="L106" s="152"/>
    </row>
    <row r="107" spans="1:12" s="20" customFormat="1" ht="19.5" customHeight="1" x14ac:dyDescent="0.25">
      <c r="A107" s="209"/>
      <c r="D107" s="133"/>
      <c r="E107" s="133"/>
      <c r="G107" s="152"/>
      <c r="H107" s="152"/>
      <c r="I107" s="152"/>
      <c r="J107" s="152"/>
      <c r="K107" s="152"/>
      <c r="L107" s="152"/>
    </row>
    <row r="108" spans="1:12" s="20" customFormat="1" ht="19.5" customHeight="1" x14ac:dyDescent="0.25">
      <c r="A108" s="209"/>
      <c r="D108" s="133"/>
      <c r="E108" s="133"/>
      <c r="G108" s="152"/>
      <c r="H108" s="152"/>
      <c r="I108" s="152"/>
      <c r="J108" s="152"/>
      <c r="K108" s="152"/>
      <c r="L108" s="152"/>
    </row>
    <row r="109" spans="1:12" s="20" customFormat="1" ht="19.5" customHeight="1" x14ac:dyDescent="0.25">
      <c r="A109" s="209"/>
      <c r="D109" s="133"/>
      <c r="E109" s="133"/>
      <c r="G109" s="152"/>
      <c r="H109" s="152"/>
      <c r="I109" s="152"/>
      <c r="J109" s="152"/>
      <c r="K109" s="152"/>
      <c r="L109" s="152"/>
    </row>
    <row r="110" spans="1:12" s="20" customFormat="1" ht="19.5" customHeight="1" x14ac:dyDescent="0.25">
      <c r="A110" s="209"/>
      <c r="D110" s="133"/>
      <c r="E110" s="133"/>
      <c r="G110" s="152"/>
      <c r="H110" s="152"/>
      <c r="I110" s="152"/>
      <c r="J110" s="152"/>
      <c r="K110" s="152"/>
      <c r="L110" s="152"/>
    </row>
    <row r="111" spans="1:12" s="20" customFormat="1" ht="19.5" customHeight="1" x14ac:dyDescent="0.25">
      <c r="A111" s="209"/>
      <c r="D111" s="133"/>
      <c r="E111" s="133"/>
      <c r="G111" s="152"/>
      <c r="H111" s="152"/>
      <c r="I111" s="152"/>
      <c r="J111" s="152"/>
      <c r="K111" s="152"/>
      <c r="L111" s="152"/>
    </row>
    <row r="112" spans="1:12" s="20" customFormat="1" ht="19.5" customHeight="1" x14ac:dyDescent="0.25">
      <c r="A112" s="209"/>
      <c r="D112" s="133"/>
      <c r="E112" s="133"/>
      <c r="G112" s="152"/>
      <c r="H112" s="152"/>
      <c r="I112" s="152"/>
      <c r="J112" s="152"/>
      <c r="K112" s="152"/>
      <c r="L112" s="152"/>
    </row>
    <row r="113" spans="1:12" s="20" customFormat="1" ht="19.5" customHeight="1" x14ac:dyDescent="0.25">
      <c r="A113" s="209"/>
      <c r="D113" s="133"/>
      <c r="E113" s="133"/>
      <c r="G113" s="152"/>
      <c r="H113" s="152"/>
      <c r="I113" s="152"/>
      <c r="J113" s="152"/>
      <c r="K113" s="152"/>
      <c r="L113" s="152"/>
    </row>
    <row r="114" spans="1:12" s="20" customFormat="1" ht="19.5" customHeight="1" x14ac:dyDescent="0.25">
      <c r="A114" s="209"/>
      <c r="D114" s="133"/>
      <c r="E114" s="133"/>
      <c r="G114" s="152"/>
      <c r="H114" s="152"/>
      <c r="I114" s="152"/>
      <c r="J114" s="152"/>
      <c r="K114" s="152"/>
      <c r="L114" s="152"/>
    </row>
    <row r="115" spans="1:12" s="20" customFormat="1" ht="19.5" customHeight="1" x14ac:dyDescent="0.25">
      <c r="A115" s="209"/>
      <c r="D115" s="133"/>
      <c r="E115" s="133"/>
      <c r="G115" s="152"/>
      <c r="H115" s="152"/>
      <c r="I115" s="152"/>
      <c r="J115" s="152"/>
      <c r="K115" s="152"/>
      <c r="L115" s="152"/>
    </row>
    <row r="116" spans="1:12" s="20" customFormat="1" ht="19.5" customHeight="1" x14ac:dyDescent="0.25">
      <c r="A116" s="209"/>
      <c r="D116" s="133"/>
      <c r="E116" s="133"/>
      <c r="G116" s="152"/>
      <c r="H116" s="152"/>
      <c r="I116" s="152"/>
      <c r="J116" s="152"/>
      <c r="K116" s="152"/>
      <c r="L116" s="152"/>
    </row>
    <row r="117" spans="1:12" s="20" customFormat="1" ht="19.5" customHeight="1" x14ac:dyDescent="0.25">
      <c r="A117" s="209"/>
      <c r="D117" s="133"/>
      <c r="E117" s="133"/>
      <c r="G117" s="152"/>
      <c r="H117" s="152"/>
      <c r="I117" s="152"/>
      <c r="J117" s="152"/>
      <c r="K117" s="152"/>
      <c r="L117" s="152"/>
    </row>
    <row r="118" spans="1:12" s="20" customFormat="1" ht="19.5" customHeight="1" x14ac:dyDescent="0.25">
      <c r="A118" s="209"/>
      <c r="D118" s="133"/>
      <c r="E118" s="133"/>
      <c r="G118" s="152"/>
      <c r="H118" s="152"/>
      <c r="I118" s="152"/>
      <c r="J118" s="152"/>
      <c r="K118" s="152"/>
      <c r="L118" s="152"/>
    </row>
    <row r="119" spans="1:12" s="20" customFormat="1" ht="19.5" customHeight="1" x14ac:dyDescent="0.25">
      <c r="A119" s="209"/>
      <c r="D119" s="133"/>
      <c r="E119" s="133"/>
      <c r="G119" s="152"/>
      <c r="H119" s="152"/>
      <c r="I119" s="152"/>
      <c r="J119" s="152"/>
      <c r="K119" s="152"/>
      <c r="L119" s="152"/>
    </row>
    <row r="120" spans="1:12" s="20" customFormat="1" ht="24.75" customHeight="1" x14ac:dyDescent="0.25">
      <c r="A120" s="209"/>
      <c r="D120" s="133"/>
      <c r="E120" s="133"/>
      <c r="G120" s="152"/>
      <c r="H120" s="152"/>
      <c r="I120" s="152"/>
      <c r="J120" s="152"/>
      <c r="K120" s="152"/>
      <c r="L120" s="152"/>
    </row>
    <row r="121" spans="1:12" s="20" customFormat="1" ht="12" customHeight="1" x14ac:dyDescent="0.25">
      <c r="A121" s="209"/>
      <c r="D121" s="133"/>
      <c r="E121" s="133"/>
      <c r="G121" s="152"/>
      <c r="H121" s="152"/>
      <c r="I121" s="152"/>
      <c r="J121" s="152"/>
      <c r="K121" s="152"/>
      <c r="L121" s="152"/>
    </row>
    <row r="122" spans="1:12" s="20" customFormat="1" ht="25.5" customHeight="1" x14ac:dyDescent="0.25">
      <c r="A122" s="209"/>
      <c r="D122" s="133"/>
      <c r="E122" s="133"/>
      <c r="G122" s="152"/>
      <c r="H122" s="152"/>
      <c r="I122" s="152"/>
      <c r="J122" s="152"/>
      <c r="K122" s="152"/>
      <c r="L122" s="152"/>
    </row>
    <row r="123" spans="1:12" s="20" customFormat="1" ht="19.5" customHeight="1" x14ac:dyDescent="0.25">
      <c r="A123" s="209"/>
      <c r="D123" s="133"/>
      <c r="E123" s="133"/>
      <c r="G123" s="152"/>
      <c r="H123" s="152"/>
      <c r="I123" s="152"/>
      <c r="J123" s="152"/>
      <c r="K123" s="152"/>
      <c r="L123" s="152"/>
    </row>
    <row r="124" spans="1:12" s="20" customFormat="1" ht="19.5" customHeight="1" x14ac:dyDescent="0.25">
      <c r="A124" s="209"/>
      <c r="D124" s="133"/>
      <c r="E124" s="133"/>
      <c r="G124" s="152"/>
      <c r="H124" s="152"/>
      <c r="I124" s="152"/>
      <c r="J124" s="152"/>
      <c r="K124" s="152"/>
      <c r="L124" s="152"/>
    </row>
    <row r="125" spans="1:12" s="20" customFormat="1" ht="19.5" customHeight="1" x14ac:dyDescent="0.25">
      <c r="A125" s="209"/>
      <c r="D125" s="133"/>
      <c r="E125" s="133"/>
      <c r="G125" s="152"/>
      <c r="H125" s="152"/>
      <c r="I125" s="152"/>
      <c r="J125" s="152"/>
      <c r="K125" s="152"/>
      <c r="L125" s="152"/>
    </row>
    <row r="126" spans="1:12" s="20" customFormat="1" ht="19.5" customHeight="1" x14ac:dyDescent="0.25">
      <c r="A126" s="209"/>
      <c r="D126" s="133"/>
      <c r="E126" s="133"/>
      <c r="G126" s="152"/>
      <c r="H126" s="152"/>
      <c r="I126" s="152"/>
      <c r="J126" s="152"/>
      <c r="K126" s="152"/>
      <c r="L126" s="152"/>
    </row>
    <row r="127" spans="1:12" s="20" customFormat="1" ht="19.5" customHeight="1" x14ac:dyDescent="0.25">
      <c r="A127" s="209"/>
      <c r="D127" s="133"/>
      <c r="E127" s="133"/>
      <c r="G127" s="152"/>
      <c r="H127" s="152"/>
      <c r="I127" s="152"/>
      <c r="J127" s="152"/>
      <c r="K127" s="152"/>
      <c r="L127" s="152"/>
    </row>
    <row r="128" spans="1:12" s="20" customFormat="1" ht="19.5" customHeight="1" x14ac:dyDescent="0.25">
      <c r="A128" s="209"/>
      <c r="D128" s="133"/>
      <c r="E128" s="133"/>
      <c r="G128" s="152"/>
      <c r="H128" s="152"/>
      <c r="I128" s="152"/>
      <c r="J128" s="152"/>
      <c r="K128" s="152"/>
      <c r="L128" s="152"/>
    </row>
    <row r="129" spans="1:28" s="20" customFormat="1" ht="19.5" customHeight="1" x14ac:dyDescent="0.25">
      <c r="A129" s="209"/>
      <c r="D129" s="133"/>
      <c r="E129" s="133"/>
      <c r="G129" s="152"/>
      <c r="H129" s="152"/>
      <c r="I129" s="152"/>
      <c r="J129" s="152"/>
      <c r="K129" s="152"/>
      <c r="L129" s="152"/>
    </row>
    <row r="130" spans="1:28" s="20" customFormat="1" ht="19.5" customHeight="1" x14ac:dyDescent="0.25">
      <c r="A130" s="209"/>
      <c r="D130" s="133"/>
      <c r="E130" s="133"/>
      <c r="G130" s="152"/>
      <c r="H130" s="152"/>
      <c r="I130" s="152"/>
      <c r="J130" s="152"/>
      <c r="K130" s="152"/>
      <c r="L130" s="152"/>
    </row>
    <row r="131" spans="1:28" s="20" customFormat="1" ht="19.5" customHeight="1" x14ac:dyDescent="0.25">
      <c r="A131" s="209"/>
      <c r="D131" s="133"/>
      <c r="E131" s="133"/>
      <c r="G131" s="152"/>
      <c r="H131" s="152"/>
      <c r="I131" s="152"/>
      <c r="J131" s="152"/>
      <c r="K131" s="152"/>
      <c r="L131" s="152"/>
    </row>
    <row r="132" spans="1:28" s="20" customFormat="1" ht="19.5" customHeight="1" x14ac:dyDescent="0.25">
      <c r="A132" s="209"/>
      <c r="D132" s="133"/>
      <c r="E132" s="133"/>
      <c r="G132" s="152"/>
      <c r="H132" s="152"/>
      <c r="I132" s="152"/>
      <c r="J132" s="152"/>
      <c r="K132" s="152"/>
      <c r="L132" s="152"/>
    </row>
    <row r="133" spans="1:28" s="20" customFormat="1" ht="19.5" customHeight="1" x14ac:dyDescent="0.25">
      <c r="A133" s="209"/>
      <c r="D133" s="133"/>
      <c r="E133" s="133"/>
      <c r="G133" s="152"/>
      <c r="H133" s="152"/>
      <c r="I133" s="152"/>
      <c r="J133" s="152"/>
      <c r="K133" s="152"/>
      <c r="L133" s="152"/>
    </row>
    <row r="134" spans="1:28" s="20" customFormat="1" ht="19.5" customHeight="1" x14ac:dyDescent="0.25">
      <c r="A134" s="209"/>
      <c r="D134" s="133"/>
      <c r="E134" s="133"/>
      <c r="G134" s="152"/>
      <c r="H134" s="152"/>
      <c r="I134" s="152"/>
      <c r="J134" s="152"/>
      <c r="K134" s="152"/>
      <c r="L134" s="152"/>
    </row>
    <row r="135" spans="1:28" s="20" customFormat="1" ht="19.5" customHeight="1" x14ac:dyDescent="0.25">
      <c r="A135" s="209"/>
      <c r="D135" s="133"/>
      <c r="E135" s="133"/>
      <c r="G135" s="152"/>
      <c r="H135" s="152"/>
      <c r="I135" s="152"/>
      <c r="J135" s="152"/>
      <c r="K135" s="152"/>
      <c r="L135" s="152"/>
    </row>
    <row r="136" spans="1:28" s="20" customFormat="1" x14ac:dyDescent="0.25">
      <c r="A136" s="209"/>
      <c r="D136" s="133"/>
      <c r="E136" s="133"/>
      <c r="G136" s="152"/>
      <c r="H136" s="152"/>
      <c r="I136" s="152"/>
      <c r="J136" s="152"/>
      <c r="K136" s="152"/>
      <c r="L136" s="152"/>
    </row>
    <row r="137" spans="1:28" s="20" customFormat="1" x14ac:dyDescent="0.25">
      <c r="A137" s="209"/>
      <c r="D137" s="133"/>
      <c r="E137" s="133"/>
      <c r="G137" s="152"/>
      <c r="H137" s="152"/>
      <c r="I137" s="152"/>
      <c r="J137" s="152"/>
      <c r="K137" s="152"/>
      <c r="L137" s="152"/>
    </row>
    <row r="138" spans="1:28" s="20" customFormat="1" x14ac:dyDescent="0.25">
      <c r="A138" s="209"/>
      <c r="D138" s="133"/>
      <c r="E138" s="133"/>
      <c r="G138" s="152"/>
      <c r="H138" s="152"/>
      <c r="I138" s="152"/>
      <c r="J138" s="152"/>
      <c r="K138" s="152"/>
      <c r="L138" s="152"/>
    </row>
    <row r="139" spans="1:28" x14ac:dyDescent="0.25">
      <c r="A139" s="209"/>
      <c r="D139" s="134"/>
      <c r="E139" s="134"/>
      <c r="G139" s="152"/>
      <c r="H139" s="152"/>
      <c r="I139" s="152"/>
      <c r="J139" s="152"/>
      <c r="K139" s="152"/>
      <c r="L139" s="152"/>
      <c r="M139" s="20"/>
      <c r="N139" s="20"/>
      <c r="O139" s="20"/>
      <c r="P139" s="20"/>
      <c r="Q139" s="20"/>
      <c r="R139" s="20"/>
      <c r="S139" s="20"/>
      <c r="T139" s="20"/>
      <c r="U139" s="20"/>
      <c r="V139" s="20"/>
      <c r="W139" s="20"/>
      <c r="X139" s="20"/>
      <c r="Y139" s="20"/>
      <c r="Z139" s="20"/>
      <c r="AA139" s="20"/>
      <c r="AB139" s="20"/>
    </row>
    <row r="140" spans="1:28" x14ac:dyDescent="0.25">
      <c r="A140" s="209"/>
      <c r="D140" s="134"/>
      <c r="E140" s="134"/>
      <c r="G140" s="152"/>
      <c r="H140" s="152"/>
      <c r="I140" s="152"/>
      <c r="J140" s="152"/>
      <c r="K140" s="152"/>
      <c r="L140" s="152"/>
      <c r="M140" s="20"/>
      <c r="N140" s="20"/>
      <c r="O140" s="20"/>
      <c r="P140" s="20"/>
      <c r="Q140" s="20"/>
      <c r="R140" s="20"/>
      <c r="S140" s="20"/>
      <c r="T140" s="20"/>
      <c r="U140" s="20"/>
      <c r="V140" s="20"/>
      <c r="W140" s="20"/>
      <c r="X140" s="20"/>
      <c r="Y140" s="20"/>
      <c r="Z140" s="20"/>
      <c r="AA140" s="20"/>
      <c r="AB140" s="20"/>
    </row>
    <row r="141" spans="1:28" x14ac:dyDescent="0.25">
      <c r="A141" s="209"/>
      <c r="D141" s="134"/>
      <c r="E141" s="134"/>
      <c r="G141" s="152"/>
      <c r="H141" s="152"/>
      <c r="I141" s="152"/>
      <c r="J141" s="152"/>
      <c r="K141" s="152"/>
      <c r="L141" s="152"/>
      <c r="M141" s="20"/>
      <c r="N141" s="20"/>
      <c r="O141" s="20"/>
      <c r="P141" s="20"/>
      <c r="Q141" s="20"/>
      <c r="R141" s="20"/>
      <c r="S141" s="20"/>
      <c r="T141" s="20"/>
      <c r="U141" s="20"/>
      <c r="V141" s="20"/>
      <c r="W141" s="20"/>
      <c r="X141" s="20"/>
      <c r="Y141" s="20"/>
      <c r="Z141" s="20"/>
      <c r="AA141" s="20"/>
      <c r="AB141" s="20"/>
    </row>
    <row r="142" spans="1:28" x14ac:dyDescent="0.25">
      <c r="A142" s="209"/>
      <c r="D142" s="134"/>
      <c r="E142" s="134"/>
      <c r="G142" s="152"/>
      <c r="H142" s="152"/>
      <c r="I142" s="152"/>
      <c r="J142" s="152"/>
      <c r="K142" s="152"/>
      <c r="L142" s="152"/>
      <c r="M142" s="20"/>
      <c r="N142" s="20"/>
      <c r="O142" s="20"/>
      <c r="P142" s="20"/>
      <c r="Q142" s="20"/>
      <c r="R142" s="20"/>
      <c r="S142" s="20"/>
      <c r="T142" s="20"/>
      <c r="U142" s="20"/>
      <c r="V142" s="20"/>
      <c r="W142" s="20"/>
      <c r="X142" s="20"/>
      <c r="Y142" s="20"/>
      <c r="Z142" s="20"/>
      <c r="AA142" s="20"/>
      <c r="AB142" s="20"/>
    </row>
    <row r="143" spans="1:28" x14ac:dyDescent="0.25">
      <c r="A143" s="209"/>
      <c r="D143" s="134"/>
      <c r="E143" s="134"/>
      <c r="G143" s="152"/>
      <c r="H143" s="152"/>
      <c r="I143" s="152"/>
      <c r="J143" s="152"/>
      <c r="K143" s="152"/>
      <c r="L143" s="152"/>
      <c r="M143" s="20"/>
      <c r="N143" s="20"/>
      <c r="O143" s="20"/>
      <c r="P143" s="20"/>
      <c r="Q143" s="20"/>
      <c r="R143" s="20"/>
      <c r="S143" s="20"/>
      <c r="T143" s="20"/>
      <c r="U143" s="20"/>
      <c r="V143" s="20"/>
      <c r="W143" s="20"/>
      <c r="X143" s="20"/>
      <c r="Y143" s="20"/>
      <c r="Z143" s="20"/>
      <c r="AA143" s="20"/>
      <c r="AB143" s="20"/>
    </row>
    <row r="144" spans="1:28" x14ac:dyDescent="0.25">
      <c r="A144" s="209"/>
      <c r="D144" s="134"/>
      <c r="E144" s="134"/>
      <c r="G144" s="152"/>
      <c r="H144" s="152"/>
      <c r="I144" s="152"/>
      <c r="J144" s="152"/>
      <c r="K144" s="152"/>
      <c r="L144" s="152"/>
      <c r="M144" s="20"/>
      <c r="N144" s="20"/>
      <c r="O144" s="20"/>
      <c r="P144" s="20"/>
      <c r="Q144" s="20"/>
      <c r="R144" s="20"/>
      <c r="S144" s="20"/>
      <c r="T144" s="20"/>
      <c r="U144" s="20"/>
      <c r="V144" s="20"/>
      <c r="W144" s="20"/>
      <c r="X144" s="20"/>
      <c r="Y144" s="20"/>
      <c r="Z144" s="20"/>
      <c r="AA144" s="20"/>
      <c r="AB144" s="20"/>
    </row>
    <row r="145" spans="1:28" x14ac:dyDescent="0.25">
      <c r="A145" s="209"/>
      <c r="D145" s="134"/>
      <c r="E145" s="134"/>
      <c r="G145" s="152"/>
      <c r="H145" s="152"/>
      <c r="I145" s="152"/>
      <c r="J145" s="152"/>
      <c r="K145" s="152"/>
      <c r="L145" s="152"/>
      <c r="M145" s="20"/>
      <c r="N145" s="20"/>
      <c r="O145" s="20"/>
      <c r="P145" s="20"/>
      <c r="Q145" s="20"/>
      <c r="R145" s="20"/>
      <c r="S145" s="20"/>
      <c r="T145" s="20"/>
      <c r="U145" s="20"/>
      <c r="V145" s="20"/>
      <c r="W145" s="20"/>
      <c r="X145" s="20"/>
      <c r="Y145" s="20"/>
      <c r="Z145" s="20"/>
      <c r="AA145" s="20"/>
      <c r="AB145" s="20"/>
    </row>
    <row r="146" spans="1:28" x14ac:dyDescent="0.25">
      <c r="A146" s="209"/>
      <c r="D146" s="134"/>
      <c r="E146" s="134"/>
      <c r="G146" s="152"/>
      <c r="H146" s="152"/>
      <c r="I146" s="152"/>
      <c r="J146" s="152"/>
      <c r="K146" s="152"/>
      <c r="L146" s="152"/>
      <c r="M146" s="20"/>
      <c r="N146" s="20"/>
      <c r="O146" s="20"/>
      <c r="P146" s="20"/>
      <c r="Q146" s="20"/>
      <c r="R146" s="20"/>
      <c r="S146" s="20"/>
      <c r="T146" s="20"/>
      <c r="U146" s="20"/>
      <c r="V146" s="20"/>
      <c r="W146" s="20"/>
      <c r="X146" s="20"/>
      <c r="Y146" s="20"/>
      <c r="Z146" s="20"/>
      <c r="AA146" s="20"/>
      <c r="AB146" s="20"/>
    </row>
    <row r="147" spans="1:28" x14ac:dyDescent="0.25">
      <c r="A147" s="209"/>
      <c r="D147" s="134"/>
      <c r="E147" s="134"/>
      <c r="G147" s="152"/>
      <c r="H147" s="152"/>
      <c r="I147" s="152"/>
      <c r="J147" s="152"/>
      <c r="K147" s="152"/>
      <c r="L147" s="152"/>
      <c r="M147" s="20"/>
      <c r="N147" s="20"/>
      <c r="O147" s="20"/>
      <c r="P147" s="20"/>
      <c r="Q147" s="20"/>
      <c r="R147" s="20"/>
      <c r="S147" s="20"/>
      <c r="T147" s="20"/>
      <c r="U147" s="20"/>
      <c r="V147" s="20"/>
      <c r="W147" s="20"/>
      <c r="X147" s="20"/>
      <c r="Y147" s="20"/>
      <c r="Z147" s="20"/>
      <c r="AA147" s="20"/>
      <c r="AB147" s="20"/>
    </row>
    <row r="148" spans="1:28" x14ac:dyDescent="0.25">
      <c r="A148" s="209"/>
      <c r="D148" s="134"/>
      <c r="E148" s="134"/>
      <c r="G148" s="152"/>
      <c r="H148" s="152"/>
      <c r="I148" s="152"/>
      <c r="J148" s="152"/>
      <c r="K148" s="152"/>
      <c r="L148" s="152"/>
      <c r="M148" s="20"/>
      <c r="N148" s="20"/>
      <c r="O148" s="20"/>
      <c r="P148" s="20"/>
      <c r="Q148" s="20"/>
      <c r="R148" s="20"/>
      <c r="S148" s="20"/>
      <c r="T148" s="20"/>
      <c r="U148" s="20"/>
      <c r="V148" s="20"/>
      <c r="W148" s="20"/>
      <c r="X148" s="20"/>
      <c r="Y148" s="20"/>
      <c r="Z148" s="20"/>
      <c r="AA148" s="20"/>
      <c r="AB148" s="20"/>
    </row>
    <row r="149" spans="1:28" x14ac:dyDescent="0.25">
      <c r="A149" s="209"/>
      <c r="D149" s="134"/>
      <c r="E149" s="134"/>
      <c r="G149" s="152"/>
      <c r="H149" s="152"/>
      <c r="I149" s="152"/>
      <c r="J149" s="152"/>
      <c r="K149" s="152"/>
      <c r="L149" s="152"/>
      <c r="M149" s="20"/>
      <c r="N149" s="20"/>
      <c r="O149" s="20"/>
      <c r="P149" s="20"/>
      <c r="Q149" s="20"/>
      <c r="R149" s="20"/>
      <c r="S149" s="20"/>
      <c r="T149" s="20"/>
      <c r="U149" s="20"/>
      <c r="V149" s="20"/>
      <c r="W149" s="20"/>
      <c r="X149" s="20"/>
      <c r="Y149" s="20"/>
      <c r="Z149" s="20"/>
      <c r="AA149" s="20"/>
      <c r="AB149" s="20"/>
    </row>
    <row r="150" spans="1:28" x14ac:dyDescent="0.25">
      <c r="A150" s="209"/>
      <c r="D150" s="134"/>
      <c r="E150" s="134"/>
      <c r="G150" s="152"/>
      <c r="H150" s="152"/>
      <c r="I150" s="152"/>
      <c r="J150" s="152"/>
      <c r="K150" s="152"/>
      <c r="L150" s="152"/>
      <c r="M150" s="20"/>
      <c r="N150" s="20"/>
      <c r="O150" s="20"/>
      <c r="P150" s="20"/>
      <c r="Q150" s="20"/>
      <c r="R150" s="20"/>
      <c r="S150" s="20"/>
      <c r="T150" s="20"/>
      <c r="U150" s="20"/>
      <c r="V150" s="20"/>
      <c r="W150" s="20"/>
      <c r="X150" s="20"/>
      <c r="Y150" s="20"/>
      <c r="Z150" s="20"/>
      <c r="AA150" s="20"/>
      <c r="AB150" s="20"/>
    </row>
    <row r="151" spans="1:28" x14ac:dyDescent="0.25">
      <c r="A151" s="209"/>
      <c r="D151" s="134"/>
      <c r="E151" s="134"/>
      <c r="G151" s="152"/>
      <c r="H151" s="152"/>
      <c r="I151" s="152"/>
      <c r="J151" s="152"/>
      <c r="K151" s="152"/>
      <c r="L151" s="152"/>
      <c r="M151" s="20"/>
      <c r="N151" s="20"/>
      <c r="O151" s="20"/>
      <c r="P151" s="20"/>
      <c r="Q151" s="20"/>
      <c r="R151" s="20"/>
      <c r="S151" s="20"/>
      <c r="T151" s="20"/>
      <c r="U151" s="20"/>
      <c r="V151" s="20"/>
      <c r="W151" s="20"/>
      <c r="X151" s="20"/>
      <c r="Y151" s="20"/>
      <c r="Z151" s="20"/>
      <c r="AA151" s="20"/>
      <c r="AB151" s="20"/>
    </row>
    <row r="152" spans="1:28" x14ac:dyDescent="0.25">
      <c r="A152" s="209"/>
      <c r="D152" s="134"/>
      <c r="E152" s="134"/>
      <c r="G152" s="152"/>
      <c r="H152" s="152"/>
      <c r="I152" s="152"/>
      <c r="J152" s="152"/>
      <c r="K152" s="152"/>
      <c r="L152" s="152"/>
      <c r="M152" s="20"/>
      <c r="N152" s="20"/>
      <c r="O152" s="20"/>
      <c r="P152" s="20"/>
      <c r="Q152" s="20"/>
      <c r="R152" s="20"/>
      <c r="S152" s="20"/>
      <c r="T152" s="20"/>
      <c r="U152" s="20"/>
      <c r="V152" s="20"/>
      <c r="W152" s="20"/>
      <c r="X152" s="20"/>
      <c r="Y152" s="20"/>
      <c r="Z152" s="20"/>
      <c r="AA152" s="20"/>
      <c r="AB152" s="20"/>
    </row>
    <row r="153" spans="1:28" x14ac:dyDescent="0.25">
      <c r="A153" s="209"/>
      <c r="D153" s="134"/>
      <c r="E153" s="134"/>
      <c r="G153" s="152"/>
      <c r="H153" s="152"/>
      <c r="I153" s="152"/>
      <c r="J153" s="152"/>
      <c r="K153" s="152"/>
      <c r="L153" s="152"/>
      <c r="M153" s="20"/>
      <c r="N153" s="20"/>
      <c r="O153" s="20"/>
      <c r="P153" s="20"/>
      <c r="Q153" s="20"/>
      <c r="R153" s="20"/>
      <c r="S153" s="20"/>
      <c r="T153" s="20"/>
      <c r="U153" s="20"/>
      <c r="V153" s="20"/>
      <c r="W153" s="20"/>
      <c r="X153" s="20"/>
      <c r="Y153" s="20"/>
      <c r="Z153" s="20"/>
      <c r="AA153" s="20"/>
      <c r="AB153" s="20"/>
    </row>
    <row r="154" spans="1:28" x14ac:dyDescent="0.25">
      <c r="A154" s="209"/>
      <c r="D154" s="134"/>
      <c r="E154" s="134"/>
      <c r="G154" s="152"/>
      <c r="H154" s="152"/>
      <c r="I154" s="152"/>
      <c r="J154" s="152"/>
      <c r="K154" s="152"/>
      <c r="L154" s="152"/>
      <c r="M154" s="20"/>
      <c r="N154" s="20"/>
      <c r="O154" s="20"/>
      <c r="P154" s="20"/>
      <c r="Q154" s="20"/>
      <c r="R154" s="20"/>
      <c r="S154" s="20"/>
      <c r="T154" s="20"/>
      <c r="U154" s="20"/>
      <c r="V154" s="20"/>
      <c r="W154" s="20"/>
      <c r="X154" s="20"/>
      <c r="Y154" s="20"/>
      <c r="Z154" s="20"/>
      <c r="AA154" s="20"/>
      <c r="AB154" s="20"/>
    </row>
    <row r="155" spans="1:28" x14ac:dyDescent="0.25">
      <c r="A155" s="209"/>
      <c r="D155" s="134"/>
      <c r="E155" s="134"/>
      <c r="G155" s="152"/>
      <c r="H155" s="152"/>
      <c r="I155" s="152"/>
      <c r="J155" s="152"/>
      <c r="K155" s="152"/>
      <c r="L155" s="152"/>
      <c r="M155" s="20"/>
      <c r="N155" s="20"/>
      <c r="O155" s="20"/>
      <c r="P155" s="20"/>
      <c r="Q155" s="20"/>
      <c r="R155" s="20"/>
      <c r="S155" s="20"/>
      <c r="T155" s="20"/>
      <c r="U155" s="20"/>
      <c r="V155" s="20"/>
      <c r="W155" s="20"/>
      <c r="X155" s="20"/>
      <c r="Y155" s="20"/>
      <c r="Z155" s="20"/>
      <c r="AA155" s="20"/>
      <c r="AB155" s="20"/>
    </row>
    <row r="156" spans="1:28" x14ac:dyDescent="0.25">
      <c r="A156" s="209"/>
      <c r="D156" s="134"/>
      <c r="E156" s="134"/>
      <c r="G156" s="152"/>
      <c r="H156" s="152"/>
      <c r="I156" s="152"/>
      <c r="J156" s="152"/>
      <c r="K156" s="152"/>
      <c r="L156" s="152"/>
      <c r="M156" s="20"/>
      <c r="N156" s="20"/>
      <c r="O156" s="20"/>
      <c r="P156" s="20"/>
      <c r="Q156" s="20"/>
      <c r="R156" s="20"/>
      <c r="S156" s="20"/>
      <c r="T156" s="20"/>
      <c r="U156" s="20"/>
      <c r="V156" s="20"/>
      <c r="W156" s="20"/>
      <c r="X156" s="20"/>
      <c r="Y156" s="20"/>
      <c r="Z156" s="20"/>
      <c r="AA156" s="20"/>
      <c r="AB156" s="20"/>
    </row>
    <row r="157" spans="1:28" x14ac:dyDescent="0.25">
      <c r="A157" s="209"/>
      <c r="D157" s="134"/>
      <c r="E157" s="134"/>
      <c r="G157" s="152"/>
      <c r="H157" s="152"/>
      <c r="I157" s="152"/>
      <c r="J157" s="152"/>
      <c r="K157" s="152"/>
      <c r="L157" s="152"/>
      <c r="M157" s="20"/>
      <c r="N157" s="20"/>
      <c r="O157" s="20"/>
      <c r="P157" s="20"/>
      <c r="Q157" s="20"/>
      <c r="R157" s="20"/>
      <c r="S157" s="20"/>
      <c r="T157" s="20"/>
      <c r="U157" s="20"/>
      <c r="V157" s="20"/>
      <c r="W157" s="20"/>
      <c r="X157" s="20"/>
      <c r="Y157" s="20"/>
      <c r="Z157" s="20"/>
      <c r="AA157" s="20"/>
      <c r="AB157" s="20"/>
    </row>
    <row r="158" spans="1:28" x14ac:dyDescent="0.25">
      <c r="A158" s="209"/>
      <c r="D158" s="134"/>
      <c r="E158" s="134"/>
      <c r="G158" s="152"/>
      <c r="H158" s="152"/>
      <c r="I158" s="152"/>
      <c r="J158" s="152"/>
      <c r="K158" s="152"/>
      <c r="L158" s="152"/>
      <c r="M158" s="20"/>
      <c r="N158" s="20"/>
      <c r="O158" s="20"/>
      <c r="P158" s="20"/>
      <c r="Q158" s="20"/>
      <c r="R158" s="20"/>
      <c r="S158" s="20"/>
      <c r="T158" s="20"/>
      <c r="U158" s="20"/>
      <c r="V158" s="20"/>
      <c r="W158" s="20"/>
      <c r="X158" s="20"/>
      <c r="Y158" s="20"/>
      <c r="Z158" s="20"/>
      <c r="AA158" s="20"/>
      <c r="AB158" s="20"/>
    </row>
    <row r="159" spans="1:28" x14ac:dyDescent="0.25">
      <c r="A159" s="209"/>
      <c r="D159" s="134"/>
      <c r="E159" s="134"/>
      <c r="G159" s="152"/>
      <c r="H159" s="152"/>
      <c r="I159" s="152"/>
      <c r="J159" s="152"/>
      <c r="K159" s="152"/>
      <c r="L159" s="152"/>
      <c r="M159" s="20"/>
      <c r="N159" s="20"/>
      <c r="O159" s="20"/>
      <c r="P159" s="20"/>
      <c r="Q159" s="20"/>
      <c r="R159" s="20"/>
      <c r="S159" s="20"/>
      <c r="T159" s="20"/>
      <c r="U159" s="20"/>
      <c r="V159" s="20"/>
      <c r="W159" s="20"/>
      <c r="X159" s="20"/>
      <c r="Y159" s="20"/>
      <c r="Z159" s="20"/>
      <c r="AA159" s="20"/>
      <c r="AB159" s="20"/>
    </row>
    <row r="160" spans="1:28" x14ac:dyDescent="0.25">
      <c r="A160" s="209"/>
      <c r="D160" s="134"/>
      <c r="E160" s="134"/>
      <c r="G160" s="152"/>
      <c r="H160" s="152"/>
      <c r="I160" s="152"/>
      <c r="J160" s="152"/>
      <c r="K160" s="152"/>
      <c r="L160" s="152"/>
      <c r="M160" s="20"/>
      <c r="N160" s="20"/>
      <c r="O160" s="20"/>
      <c r="P160" s="20"/>
      <c r="Q160" s="20"/>
      <c r="R160" s="20"/>
      <c r="S160" s="20"/>
      <c r="T160" s="20"/>
      <c r="U160" s="20"/>
      <c r="V160" s="20"/>
      <c r="W160" s="20"/>
      <c r="X160" s="20"/>
      <c r="Y160" s="20"/>
      <c r="Z160" s="20"/>
      <c r="AA160" s="20"/>
      <c r="AB160" s="20"/>
    </row>
    <row r="161" spans="1:28" x14ac:dyDescent="0.25">
      <c r="A161" s="209"/>
      <c r="D161" s="134"/>
      <c r="E161" s="134"/>
      <c r="G161" s="152"/>
      <c r="H161" s="152"/>
      <c r="I161" s="152"/>
      <c r="J161" s="152"/>
      <c r="K161" s="152"/>
      <c r="L161" s="152"/>
      <c r="M161" s="20"/>
      <c r="N161" s="20"/>
      <c r="O161" s="20"/>
      <c r="P161" s="20"/>
      <c r="Q161" s="20"/>
      <c r="R161" s="20"/>
      <c r="S161" s="20"/>
      <c r="T161" s="20"/>
      <c r="U161" s="20"/>
      <c r="V161" s="20"/>
      <c r="W161" s="20"/>
      <c r="X161" s="20"/>
      <c r="Y161" s="20"/>
      <c r="Z161" s="20"/>
      <c r="AA161" s="20"/>
      <c r="AB161" s="20"/>
    </row>
    <row r="162" spans="1:28" x14ac:dyDescent="0.25">
      <c r="A162" s="209"/>
      <c r="D162" s="134"/>
      <c r="E162" s="134"/>
      <c r="G162" s="152"/>
      <c r="H162" s="152"/>
      <c r="I162" s="152"/>
      <c r="J162" s="152"/>
      <c r="K162" s="152"/>
      <c r="L162" s="152"/>
      <c r="M162" s="20"/>
      <c r="N162" s="20"/>
      <c r="O162" s="20"/>
      <c r="P162" s="20"/>
      <c r="Q162" s="20"/>
      <c r="R162" s="20"/>
      <c r="S162" s="20"/>
      <c r="T162" s="20"/>
      <c r="U162" s="20"/>
      <c r="V162" s="20"/>
      <c r="W162" s="20"/>
      <c r="X162" s="20"/>
      <c r="Y162" s="20"/>
      <c r="Z162" s="20"/>
      <c r="AA162" s="20"/>
      <c r="AB162" s="20"/>
    </row>
    <row r="163" spans="1:28" x14ac:dyDescent="0.25">
      <c r="A163" s="209"/>
      <c r="D163" s="134"/>
      <c r="E163" s="134"/>
      <c r="G163" s="152"/>
      <c r="H163" s="152"/>
      <c r="I163" s="152"/>
      <c r="J163" s="152"/>
      <c r="K163" s="152"/>
      <c r="L163" s="152"/>
      <c r="M163" s="20"/>
      <c r="N163" s="20"/>
      <c r="O163" s="20"/>
      <c r="P163" s="20"/>
      <c r="Q163" s="20"/>
      <c r="R163" s="20"/>
      <c r="S163" s="20"/>
      <c r="T163" s="20"/>
      <c r="U163" s="20"/>
      <c r="V163" s="20"/>
      <c r="W163" s="20"/>
      <c r="X163" s="20"/>
      <c r="Y163" s="20"/>
      <c r="Z163" s="20"/>
      <c r="AA163" s="20"/>
      <c r="AB163" s="20"/>
    </row>
    <row r="164" spans="1:28" x14ac:dyDescent="0.25">
      <c r="A164" s="209"/>
      <c r="D164" s="134"/>
      <c r="E164" s="134"/>
      <c r="G164" s="152"/>
      <c r="H164" s="152"/>
      <c r="I164" s="152"/>
      <c r="J164" s="152"/>
      <c r="K164" s="152"/>
      <c r="L164" s="152"/>
      <c r="M164" s="20"/>
      <c r="N164" s="20"/>
      <c r="O164" s="20"/>
      <c r="P164" s="20"/>
      <c r="Q164" s="20"/>
      <c r="R164" s="20"/>
      <c r="S164" s="20"/>
      <c r="T164" s="20"/>
      <c r="U164" s="20"/>
      <c r="V164" s="20"/>
      <c r="W164" s="20"/>
      <c r="X164" s="20"/>
      <c r="Y164" s="20"/>
      <c r="Z164" s="20"/>
      <c r="AA164" s="20"/>
      <c r="AB164" s="20"/>
    </row>
    <row r="165" spans="1:28" x14ac:dyDescent="0.25">
      <c r="A165" s="209"/>
      <c r="D165" s="134"/>
      <c r="E165" s="134"/>
      <c r="G165" s="152"/>
      <c r="H165" s="152"/>
      <c r="I165" s="152"/>
      <c r="J165" s="152"/>
      <c r="K165" s="152"/>
      <c r="L165" s="152"/>
      <c r="M165" s="20"/>
      <c r="N165" s="20"/>
      <c r="O165" s="20"/>
      <c r="P165" s="20"/>
      <c r="Q165" s="20"/>
      <c r="R165" s="20"/>
      <c r="S165" s="20"/>
      <c r="T165" s="20"/>
      <c r="U165" s="20"/>
      <c r="V165" s="20"/>
      <c r="W165" s="20"/>
      <c r="X165" s="20"/>
      <c r="Y165" s="20"/>
      <c r="Z165" s="20"/>
      <c r="AA165" s="20"/>
      <c r="AB165" s="20"/>
    </row>
    <row r="166" spans="1:28" x14ac:dyDescent="0.25">
      <c r="A166" s="209"/>
      <c r="D166" s="134"/>
      <c r="E166" s="134"/>
      <c r="G166" s="152"/>
      <c r="H166" s="152"/>
      <c r="I166" s="152"/>
      <c r="J166" s="152"/>
      <c r="K166" s="152"/>
      <c r="L166" s="152"/>
      <c r="M166" s="20"/>
      <c r="N166" s="20"/>
      <c r="O166" s="20"/>
      <c r="P166" s="20"/>
      <c r="Q166" s="20"/>
      <c r="R166" s="20"/>
      <c r="S166" s="20"/>
      <c r="T166" s="20"/>
      <c r="U166" s="20"/>
      <c r="V166" s="20"/>
      <c r="W166" s="20"/>
      <c r="X166" s="20"/>
      <c r="Y166" s="20"/>
      <c r="Z166" s="20"/>
      <c r="AA166" s="20"/>
      <c r="AB166" s="20"/>
    </row>
    <row r="167" spans="1:28" x14ac:dyDescent="0.25">
      <c r="A167" s="209"/>
      <c r="D167" s="134"/>
      <c r="E167" s="134"/>
      <c r="G167" s="152"/>
      <c r="H167" s="152"/>
      <c r="I167" s="152"/>
      <c r="J167" s="152"/>
      <c r="K167" s="152"/>
      <c r="L167" s="152"/>
      <c r="M167" s="20"/>
      <c r="N167" s="20"/>
      <c r="O167" s="20"/>
      <c r="P167" s="20"/>
      <c r="Q167" s="20"/>
      <c r="R167" s="20"/>
      <c r="S167" s="20"/>
      <c r="T167" s="20"/>
      <c r="U167" s="20"/>
      <c r="V167" s="20"/>
      <c r="W167" s="20"/>
      <c r="X167" s="20"/>
      <c r="Y167" s="20"/>
      <c r="Z167" s="20"/>
      <c r="AA167" s="20"/>
      <c r="AB167" s="20"/>
    </row>
    <row r="168" spans="1:28" x14ac:dyDescent="0.25">
      <c r="A168" s="209"/>
      <c r="D168" s="134"/>
      <c r="E168" s="134"/>
      <c r="G168" s="152"/>
      <c r="H168" s="152"/>
      <c r="I168" s="152"/>
      <c r="J168" s="152"/>
      <c r="K168" s="152"/>
      <c r="L168" s="152"/>
      <c r="M168" s="20"/>
      <c r="N168" s="20"/>
      <c r="O168" s="20"/>
      <c r="P168" s="20"/>
      <c r="Q168" s="20"/>
      <c r="R168" s="20"/>
      <c r="S168" s="20"/>
      <c r="T168" s="20"/>
      <c r="U168" s="20"/>
      <c r="V168" s="20"/>
      <c r="W168" s="20"/>
      <c r="X168" s="20"/>
      <c r="Y168" s="20"/>
      <c r="Z168" s="20"/>
      <c r="AA168" s="20"/>
      <c r="AB168" s="20"/>
    </row>
    <row r="169" spans="1:28" x14ac:dyDescent="0.25">
      <c r="A169" s="209"/>
      <c r="D169" s="134"/>
      <c r="E169" s="134"/>
      <c r="G169" s="152"/>
      <c r="H169" s="152"/>
      <c r="I169" s="152"/>
      <c r="J169" s="152"/>
      <c r="K169" s="152"/>
      <c r="L169" s="152"/>
      <c r="M169" s="20"/>
      <c r="N169" s="20"/>
      <c r="O169" s="20"/>
      <c r="P169" s="20"/>
      <c r="Q169" s="20"/>
      <c r="R169" s="20"/>
      <c r="S169" s="20"/>
      <c r="T169" s="20"/>
      <c r="U169" s="20"/>
      <c r="V169" s="20"/>
      <c r="W169" s="20"/>
      <c r="X169" s="20"/>
      <c r="Y169" s="20"/>
      <c r="Z169" s="20"/>
      <c r="AA169" s="20"/>
      <c r="AB169" s="20"/>
    </row>
    <row r="170" spans="1:28" x14ac:dyDescent="0.25">
      <c r="A170" s="209"/>
      <c r="D170" s="134"/>
      <c r="E170" s="134"/>
      <c r="G170" s="152"/>
      <c r="H170" s="152"/>
      <c r="I170" s="152"/>
      <c r="J170" s="152"/>
      <c r="K170" s="152"/>
      <c r="L170" s="152"/>
      <c r="M170" s="20"/>
      <c r="N170" s="20"/>
      <c r="O170" s="20"/>
      <c r="P170" s="20"/>
      <c r="Q170" s="20"/>
      <c r="R170" s="20"/>
      <c r="S170" s="20"/>
      <c r="T170" s="20"/>
      <c r="U170" s="20"/>
      <c r="V170" s="20"/>
      <c r="W170" s="20"/>
      <c r="X170" s="20"/>
      <c r="Y170" s="20"/>
      <c r="Z170" s="20"/>
      <c r="AA170" s="20"/>
      <c r="AB170" s="20"/>
    </row>
    <row r="171" spans="1:28" x14ac:dyDescent="0.25">
      <c r="A171" s="209"/>
      <c r="D171" s="134"/>
      <c r="E171" s="134"/>
      <c r="G171" s="152"/>
      <c r="H171" s="152"/>
      <c r="I171" s="152"/>
      <c r="J171" s="152"/>
      <c r="K171" s="152"/>
      <c r="L171" s="152"/>
      <c r="M171" s="20"/>
      <c r="N171" s="20"/>
      <c r="O171" s="20"/>
      <c r="P171" s="20"/>
      <c r="Q171" s="20"/>
      <c r="R171" s="20"/>
      <c r="S171" s="20"/>
      <c r="T171" s="20"/>
      <c r="U171" s="20"/>
      <c r="V171" s="20"/>
      <c r="W171" s="20"/>
      <c r="X171" s="20"/>
      <c r="Y171" s="20"/>
      <c r="Z171" s="20"/>
      <c r="AA171" s="20"/>
      <c r="AB171" s="20"/>
    </row>
    <row r="172" spans="1:28" x14ac:dyDescent="0.25">
      <c r="A172" s="209"/>
      <c r="D172" s="134"/>
      <c r="E172" s="134"/>
      <c r="G172" s="152"/>
      <c r="H172" s="152"/>
      <c r="I172" s="152"/>
      <c r="J172" s="152"/>
      <c r="K172" s="152"/>
      <c r="L172" s="152"/>
      <c r="M172" s="20"/>
      <c r="N172" s="20"/>
      <c r="O172" s="20"/>
      <c r="P172" s="20"/>
      <c r="Q172" s="20"/>
      <c r="R172" s="20"/>
      <c r="S172" s="20"/>
      <c r="T172" s="20"/>
      <c r="U172" s="20"/>
      <c r="V172" s="20"/>
      <c r="W172" s="20"/>
      <c r="X172" s="20"/>
      <c r="Y172" s="20"/>
      <c r="Z172" s="20"/>
      <c r="AA172" s="20"/>
      <c r="AB172" s="20"/>
    </row>
    <row r="173" spans="1:28" x14ac:dyDescent="0.25">
      <c r="A173" s="209"/>
      <c r="D173" s="134"/>
      <c r="E173" s="134"/>
      <c r="G173" s="152"/>
      <c r="H173" s="152"/>
      <c r="I173" s="152"/>
      <c r="J173" s="152"/>
      <c r="K173" s="152"/>
      <c r="L173" s="152"/>
      <c r="M173" s="20"/>
      <c r="N173" s="20"/>
      <c r="O173" s="20"/>
      <c r="P173" s="20"/>
      <c r="Q173" s="20"/>
      <c r="R173" s="20"/>
      <c r="S173" s="20"/>
      <c r="T173" s="20"/>
      <c r="U173" s="20"/>
      <c r="V173" s="20"/>
      <c r="W173" s="20"/>
      <c r="X173" s="20"/>
      <c r="Y173" s="20"/>
      <c r="Z173" s="20"/>
      <c r="AA173" s="20"/>
      <c r="AB173" s="20"/>
    </row>
    <row r="174" spans="1:28" x14ac:dyDescent="0.25">
      <c r="A174" s="209"/>
      <c r="D174" s="134"/>
      <c r="E174" s="134"/>
      <c r="G174" s="152"/>
      <c r="H174" s="152"/>
      <c r="I174" s="152"/>
      <c r="J174" s="152"/>
      <c r="K174" s="152"/>
      <c r="L174" s="152"/>
      <c r="M174" s="20"/>
      <c r="N174" s="20"/>
      <c r="O174" s="20"/>
      <c r="P174" s="20"/>
      <c r="Q174" s="20"/>
      <c r="R174" s="20"/>
      <c r="S174" s="20"/>
      <c r="T174" s="20"/>
      <c r="U174" s="20"/>
      <c r="V174" s="20"/>
      <c r="W174" s="20"/>
      <c r="X174" s="20"/>
      <c r="Y174" s="20"/>
      <c r="Z174" s="20"/>
      <c r="AA174" s="20"/>
      <c r="AB174" s="20"/>
    </row>
    <row r="175" spans="1:28" x14ac:dyDescent="0.25">
      <c r="A175" s="209"/>
      <c r="D175" s="134"/>
      <c r="E175" s="134"/>
      <c r="G175" s="152"/>
      <c r="H175" s="152"/>
      <c r="I175" s="152"/>
      <c r="J175" s="152"/>
      <c r="K175" s="152"/>
      <c r="L175" s="152"/>
      <c r="M175" s="20"/>
      <c r="N175" s="20"/>
      <c r="O175" s="20"/>
      <c r="P175" s="20"/>
      <c r="Q175" s="20"/>
      <c r="R175" s="20"/>
      <c r="S175" s="20"/>
      <c r="T175" s="20"/>
      <c r="U175" s="20"/>
      <c r="V175" s="20"/>
      <c r="W175" s="20"/>
      <c r="X175" s="20"/>
      <c r="Y175" s="20"/>
      <c r="Z175" s="20"/>
      <c r="AA175" s="20"/>
      <c r="AB175" s="20"/>
    </row>
    <row r="176" spans="1:28" x14ac:dyDescent="0.25">
      <c r="A176" s="209"/>
      <c r="D176" s="134"/>
      <c r="E176" s="134"/>
      <c r="G176" s="152"/>
      <c r="H176" s="152"/>
      <c r="I176" s="152"/>
      <c r="J176" s="152"/>
      <c r="K176" s="152"/>
      <c r="L176" s="152"/>
      <c r="M176" s="20"/>
      <c r="N176" s="20"/>
      <c r="O176" s="20"/>
      <c r="P176" s="20"/>
      <c r="Q176" s="20"/>
      <c r="R176" s="20"/>
      <c r="S176" s="20"/>
      <c r="T176" s="20"/>
      <c r="U176" s="20"/>
      <c r="V176" s="20"/>
      <c r="W176" s="20"/>
      <c r="X176" s="20"/>
      <c r="Y176" s="20"/>
      <c r="Z176" s="20"/>
      <c r="AA176" s="20"/>
      <c r="AB176" s="20"/>
    </row>
    <row r="177" spans="1:28" x14ac:dyDescent="0.25">
      <c r="A177" s="209"/>
      <c r="D177" s="134"/>
      <c r="E177" s="134"/>
      <c r="G177" s="152"/>
      <c r="H177" s="152"/>
      <c r="I177" s="152"/>
      <c r="J177" s="152"/>
      <c r="K177" s="152"/>
      <c r="L177" s="152"/>
      <c r="M177" s="20"/>
      <c r="N177" s="20"/>
      <c r="O177" s="20"/>
      <c r="P177" s="20"/>
      <c r="Q177" s="20"/>
      <c r="R177" s="20"/>
      <c r="S177" s="20"/>
      <c r="T177" s="20"/>
      <c r="U177" s="20"/>
      <c r="V177" s="20"/>
      <c r="W177" s="20"/>
      <c r="X177" s="20"/>
      <c r="Y177" s="20"/>
      <c r="Z177" s="20"/>
      <c r="AA177" s="20"/>
      <c r="AB177" s="20"/>
    </row>
    <row r="178" spans="1:28" x14ac:dyDescent="0.25">
      <c r="A178" s="209"/>
      <c r="D178" s="134"/>
      <c r="E178" s="134"/>
      <c r="G178" s="152"/>
      <c r="H178" s="152"/>
      <c r="I178" s="152"/>
      <c r="J178" s="152"/>
      <c r="K178" s="152"/>
      <c r="L178" s="152"/>
      <c r="M178" s="20"/>
      <c r="N178" s="20"/>
      <c r="O178" s="20"/>
      <c r="P178" s="20"/>
      <c r="Q178" s="20"/>
      <c r="R178" s="20"/>
      <c r="S178" s="20"/>
      <c r="T178" s="20"/>
      <c r="U178" s="20"/>
      <c r="V178" s="20"/>
      <c r="W178" s="20"/>
      <c r="X178" s="20"/>
      <c r="Y178" s="20"/>
      <c r="Z178" s="20"/>
      <c r="AA178" s="20"/>
      <c r="AB178" s="20"/>
    </row>
    <row r="179" spans="1:28" x14ac:dyDescent="0.25">
      <c r="A179" s="209"/>
      <c r="D179" s="134"/>
      <c r="E179" s="134"/>
      <c r="G179" s="152"/>
      <c r="H179" s="152"/>
      <c r="I179" s="152"/>
      <c r="J179" s="152"/>
      <c r="K179" s="152"/>
      <c r="L179" s="152"/>
      <c r="M179" s="20"/>
      <c r="N179" s="20"/>
      <c r="O179" s="20"/>
      <c r="P179" s="20"/>
      <c r="Q179" s="20"/>
      <c r="R179" s="20"/>
      <c r="S179" s="20"/>
      <c r="T179" s="20"/>
      <c r="U179" s="20"/>
      <c r="V179" s="20"/>
      <c r="W179" s="20"/>
      <c r="X179" s="20"/>
      <c r="Y179" s="20"/>
      <c r="Z179" s="20"/>
      <c r="AA179" s="20"/>
      <c r="AB179" s="20"/>
    </row>
    <row r="180" spans="1:28" x14ac:dyDescent="0.25">
      <c r="A180" s="209"/>
      <c r="D180" s="134"/>
      <c r="E180" s="134"/>
      <c r="G180" s="152"/>
      <c r="H180" s="152"/>
      <c r="I180" s="152"/>
      <c r="J180" s="152"/>
      <c r="K180" s="152"/>
      <c r="L180" s="152"/>
      <c r="M180" s="20"/>
      <c r="N180" s="20"/>
      <c r="O180" s="20"/>
      <c r="P180" s="20"/>
      <c r="Q180" s="20"/>
      <c r="R180" s="20"/>
      <c r="S180" s="20"/>
      <c r="T180" s="20"/>
      <c r="U180" s="20"/>
      <c r="V180" s="20"/>
      <c r="W180" s="20"/>
      <c r="X180" s="20"/>
      <c r="Y180" s="20"/>
      <c r="Z180" s="20"/>
      <c r="AA180" s="20"/>
      <c r="AB180" s="20"/>
    </row>
    <row r="181" spans="1:28" x14ac:dyDescent="0.25">
      <c r="A181" s="209"/>
      <c r="D181" s="134"/>
      <c r="E181" s="134"/>
      <c r="G181" s="152"/>
      <c r="H181" s="152"/>
      <c r="I181" s="152"/>
      <c r="J181" s="152"/>
      <c r="K181" s="152"/>
      <c r="L181" s="152"/>
      <c r="M181" s="20"/>
      <c r="N181" s="20"/>
      <c r="O181" s="20"/>
      <c r="P181" s="20"/>
      <c r="Q181" s="20"/>
      <c r="R181" s="20"/>
      <c r="S181" s="20"/>
      <c r="T181" s="20"/>
      <c r="U181" s="20"/>
      <c r="V181" s="20"/>
      <c r="W181" s="20"/>
      <c r="X181" s="20"/>
      <c r="Y181" s="20"/>
      <c r="Z181" s="20"/>
      <c r="AA181" s="20"/>
      <c r="AB181" s="20"/>
    </row>
    <row r="182" spans="1:28" x14ac:dyDescent="0.25">
      <c r="A182" s="209"/>
      <c r="D182" s="134"/>
      <c r="E182" s="134"/>
      <c r="G182" s="152"/>
      <c r="H182" s="152"/>
      <c r="I182" s="152"/>
      <c r="J182" s="152"/>
      <c r="K182" s="152"/>
      <c r="L182" s="152"/>
      <c r="M182" s="20"/>
      <c r="N182" s="20"/>
      <c r="O182" s="20"/>
      <c r="P182" s="20"/>
      <c r="Q182" s="20"/>
      <c r="R182" s="20"/>
      <c r="S182" s="20"/>
      <c r="T182" s="20"/>
      <c r="U182" s="20"/>
      <c r="V182" s="20"/>
      <c r="W182" s="20"/>
      <c r="X182" s="20"/>
      <c r="Y182" s="20"/>
      <c r="Z182" s="20"/>
      <c r="AA182" s="20"/>
      <c r="AB182" s="20"/>
    </row>
    <row r="183" spans="1:28" x14ac:dyDescent="0.25">
      <c r="A183" s="209"/>
      <c r="D183" s="134"/>
      <c r="E183" s="134"/>
      <c r="G183" s="152"/>
      <c r="H183" s="152"/>
      <c r="I183" s="152"/>
      <c r="J183" s="152"/>
      <c r="K183" s="152"/>
      <c r="L183" s="152"/>
      <c r="M183" s="20"/>
      <c r="N183" s="20"/>
      <c r="O183" s="20"/>
      <c r="P183" s="20"/>
      <c r="Q183" s="20"/>
      <c r="R183" s="20"/>
      <c r="S183" s="20"/>
      <c r="T183" s="20"/>
      <c r="U183" s="20"/>
      <c r="V183" s="20"/>
      <c r="W183" s="20"/>
      <c r="X183" s="20"/>
      <c r="Y183" s="20"/>
      <c r="Z183" s="20"/>
      <c r="AA183" s="20"/>
      <c r="AB183" s="20"/>
    </row>
    <row r="184" spans="1:28" x14ac:dyDescent="0.25">
      <c r="A184" s="209"/>
      <c r="D184" s="134"/>
      <c r="E184" s="134"/>
      <c r="G184" s="152"/>
      <c r="H184" s="152"/>
      <c r="I184" s="152"/>
      <c r="J184" s="152"/>
      <c r="K184" s="152"/>
      <c r="L184" s="152"/>
      <c r="M184" s="20"/>
      <c r="N184" s="20"/>
      <c r="O184" s="20"/>
      <c r="P184" s="20"/>
      <c r="Q184" s="20"/>
      <c r="R184" s="20"/>
      <c r="S184" s="20"/>
      <c r="T184" s="20"/>
      <c r="U184" s="20"/>
      <c r="V184" s="20"/>
      <c r="W184" s="20"/>
      <c r="X184" s="20"/>
      <c r="Y184" s="20"/>
      <c r="Z184" s="20"/>
      <c r="AA184" s="20"/>
      <c r="AB184" s="20"/>
    </row>
    <row r="185" spans="1:28" x14ac:dyDescent="0.25">
      <c r="A185" s="209"/>
      <c r="D185" s="134"/>
      <c r="E185" s="134"/>
      <c r="G185" s="152"/>
      <c r="H185" s="152"/>
      <c r="I185" s="152"/>
      <c r="J185" s="152"/>
      <c r="K185" s="152"/>
      <c r="L185" s="152"/>
      <c r="M185" s="20"/>
      <c r="N185" s="20"/>
      <c r="O185" s="20"/>
      <c r="P185" s="20"/>
      <c r="Q185" s="20"/>
      <c r="R185" s="20"/>
      <c r="S185" s="20"/>
      <c r="T185" s="20"/>
      <c r="U185" s="20"/>
      <c r="V185" s="20"/>
      <c r="W185" s="20"/>
      <c r="X185" s="20"/>
      <c r="Y185" s="20"/>
      <c r="Z185" s="20"/>
      <c r="AA185" s="20"/>
      <c r="AB185" s="20"/>
    </row>
    <row r="186" spans="1:28" x14ac:dyDescent="0.25">
      <c r="A186" s="209"/>
      <c r="D186" s="134"/>
      <c r="E186" s="134"/>
      <c r="G186" s="152"/>
      <c r="H186" s="152"/>
      <c r="I186" s="152"/>
      <c r="J186" s="152"/>
      <c r="K186" s="152"/>
      <c r="L186" s="152"/>
      <c r="M186" s="20"/>
      <c r="N186" s="20"/>
      <c r="O186" s="20"/>
      <c r="P186" s="20"/>
      <c r="Q186" s="20"/>
      <c r="R186" s="20"/>
      <c r="S186" s="20"/>
      <c r="T186" s="20"/>
      <c r="U186" s="20"/>
      <c r="V186" s="20"/>
      <c r="W186" s="20"/>
      <c r="X186" s="20"/>
      <c r="Y186" s="20"/>
      <c r="Z186" s="20"/>
      <c r="AA186" s="20"/>
      <c r="AB186" s="20"/>
    </row>
    <row r="187" spans="1:28" x14ac:dyDescent="0.25">
      <c r="A187" s="209"/>
      <c r="D187" s="134"/>
      <c r="E187" s="134"/>
      <c r="G187" s="152"/>
      <c r="H187" s="152"/>
      <c r="I187" s="152"/>
      <c r="J187" s="152"/>
      <c r="K187" s="152"/>
      <c r="L187" s="152"/>
      <c r="M187" s="20"/>
      <c r="N187" s="20"/>
      <c r="O187" s="20"/>
      <c r="P187" s="20"/>
      <c r="Q187" s="20"/>
      <c r="R187" s="20"/>
      <c r="S187" s="20"/>
      <c r="T187" s="20"/>
      <c r="U187" s="20"/>
      <c r="V187" s="20"/>
      <c r="W187" s="20"/>
      <c r="X187" s="20"/>
      <c r="Y187" s="20"/>
      <c r="Z187" s="20"/>
      <c r="AA187" s="20"/>
      <c r="AB187" s="20"/>
    </row>
    <row r="188" spans="1:28" x14ac:dyDescent="0.25">
      <c r="A188" s="209"/>
      <c r="D188" s="134"/>
      <c r="E188" s="134"/>
      <c r="G188" s="152"/>
      <c r="H188" s="152"/>
      <c r="I188" s="152"/>
      <c r="J188" s="152"/>
      <c r="K188" s="152"/>
      <c r="L188" s="152"/>
      <c r="M188" s="20"/>
      <c r="N188" s="20"/>
      <c r="O188" s="20"/>
      <c r="P188" s="20"/>
      <c r="Q188" s="20"/>
      <c r="R188" s="20"/>
      <c r="S188" s="20"/>
      <c r="T188" s="20"/>
      <c r="U188" s="20"/>
      <c r="V188" s="20"/>
      <c r="W188" s="20"/>
      <c r="X188" s="20"/>
      <c r="Y188" s="20"/>
      <c r="Z188" s="20"/>
      <c r="AA188" s="20"/>
      <c r="AB188" s="20"/>
    </row>
    <row r="189" spans="1:28" x14ac:dyDescent="0.25">
      <c r="A189" s="209"/>
      <c r="D189" s="134"/>
      <c r="E189" s="134"/>
      <c r="G189" s="152"/>
      <c r="H189" s="152"/>
      <c r="I189" s="152"/>
      <c r="J189" s="152"/>
      <c r="K189" s="152"/>
      <c r="L189" s="152"/>
      <c r="M189" s="20"/>
      <c r="N189" s="20"/>
      <c r="O189" s="20"/>
      <c r="P189" s="20"/>
      <c r="Q189" s="20"/>
      <c r="R189" s="20"/>
      <c r="S189" s="20"/>
      <c r="T189" s="20"/>
      <c r="U189" s="20"/>
      <c r="V189" s="20"/>
      <c r="W189" s="20"/>
      <c r="X189" s="20"/>
      <c r="Y189" s="20"/>
      <c r="Z189" s="20"/>
      <c r="AA189" s="20"/>
      <c r="AB189" s="20"/>
    </row>
    <row r="190" spans="1:28" x14ac:dyDescent="0.25">
      <c r="A190" s="209"/>
      <c r="D190" s="134"/>
      <c r="E190" s="134"/>
      <c r="G190" s="152"/>
      <c r="H190" s="152"/>
      <c r="I190" s="152"/>
      <c r="J190" s="152"/>
      <c r="K190" s="152"/>
      <c r="L190" s="152"/>
      <c r="M190" s="20"/>
      <c r="N190" s="20"/>
      <c r="O190" s="20"/>
      <c r="P190" s="20"/>
      <c r="Q190" s="20"/>
      <c r="R190" s="20"/>
      <c r="S190" s="20"/>
      <c r="T190" s="20"/>
      <c r="U190" s="20"/>
      <c r="V190" s="20"/>
      <c r="W190" s="20"/>
      <c r="X190" s="20"/>
      <c r="Y190" s="20"/>
      <c r="Z190" s="20"/>
      <c r="AA190" s="20"/>
      <c r="AB190" s="20"/>
    </row>
    <row r="191" spans="1:28" x14ac:dyDescent="0.25">
      <c r="A191" s="209"/>
      <c r="D191" s="134"/>
      <c r="E191" s="134"/>
      <c r="G191" s="152"/>
      <c r="H191" s="152"/>
      <c r="I191" s="152"/>
      <c r="J191" s="152"/>
      <c r="K191" s="152"/>
      <c r="L191" s="152"/>
      <c r="M191" s="20"/>
      <c r="N191" s="20"/>
      <c r="O191" s="20"/>
      <c r="P191" s="20"/>
      <c r="Q191" s="20"/>
      <c r="R191" s="20"/>
      <c r="S191" s="20"/>
      <c r="T191" s="20"/>
      <c r="U191" s="20"/>
      <c r="V191" s="20"/>
      <c r="W191" s="20"/>
      <c r="X191" s="20"/>
      <c r="Y191" s="20"/>
      <c r="Z191" s="20"/>
      <c r="AA191" s="20"/>
      <c r="AB191" s="20"/>
    </row>
    <row r="192" spans="1:28" x14ac:dyDescent="0.25">
      <c r="A192" s="209"/>
      <c r="D192" s="134"/>
      <c r="E192" s="134"/>
      <c r="G192" s="152"/>
      <c r="H192" s="152"/>
      <c r="I192" s="152"/>
      <c r="J192" s="152"/>
      <c r="K192" s="152"/>
      <c r="L192" s="152"/>
      <c r="M192" s="20"/>
      <c r="N192" s="20"/>
      <c r="O192" s="20"/>
      <c r="P192" s="20"/>
      <c r="Q192" s="20"/>
      <c r="R192" s="20"/>
      <c r="S192" s="20"/>
      <c r="T192" s="20"/>
      <c r="U192" s="20"/>
      <c r="V192" s="20"/>
      <c r="W192" s="20"/>
      <c r="X192" s="20"/>
      <c r="Y192" s="20"/>
      <c r="Z192" s="20"/>
      <c r="AA192" s="20"/>
      <c r="AB192" s="20"/>
    </row>
    <row r="193" spans="1:28" x14ac:dyDescent="0.25">
      <c r="A193" s="209"/>
      <c r="D193" s="134"/>
      <c r="E193" s="134"/>
      <c r="G193" s="152"/>
      <c r="H193" s="152"/>
      <c r="I193" s="152"/>
      <c r="J193" s="152"/>
      <c r="K193" s="152"/>
      <c r="L193" s="152"/>
      <c r="M193" s="20"/>
      <c r="N193" s="20"/>
      <c r="O193" s="20"/>
      <c r="P193" s="20"/>
      <c r="Q193" s="20"/>
      <c r="R193" s="20"/>
      <c r="S193" s="20"/>
      <c r="T193" s="20"/>
      <c r="U193" s="20"/>
      <c r="V193" s="20"/>
      <c r="W193" s="20"/>
      <c r="X193" s="20"/>
      <c r="Y193" s="20"/>
      <c r="Z193" s="20"/>
      <c r="AA193" s="20"/>
      <c r="AB193" s="20"/>
    </row>
    <row r="194" spans="1:28" x14ac:dyDescent="0.25">
      <c r="A194" s="209"/>
      <c r="D194" s="134"/>
      <c r="E194" s="134"/>
      <c r="G194" s="152"/>
      <c r="H194" s="152"/>
      <c r="I194" s="152"/>
      <c r="J194" s="152"/>
      <c r="K194" s="152"/>
      <c r="L194" s="152"/>
      <c r="M194" s="20"/>
      <c r="N194" s="20"/>
      <c r="O194" s="20"/>
      <c r="P194" s="20"/>
      <c r="Q194" s="20"/>
      <c r="R194" s="20"/>
      <c r="S194" s="20"/>
      <c r="T194" s="20"/>
      <c r="U194" s="20"/>
      <c r="V194" s="20"/>
      <c r="W194" s="20"/>
      <c r="X194" s="20"/>
      <c r="Y194" s="20"/>
      <c r="Z194" s="20"/>
      <c r="AA194" s="20"/>
      <c r="AB194" s="20"/>
    </row>
    <row r="195" spans="1:28" x14ac:dyDescent="0.25">
      <c r="A195" s="209"/>
      <c r="D195" s="134"/>
      <c r="E195" s="134"/>
      <c r="G195" s="152"/>
      <c r="H195" s="152"/>
      <c r="I195" s="152"/>
      <c r="J195" s="152"/>
      <c r="K195" s="152"/>
      <c r="L195" s="152"/>
      <c r="M195" s="20"/>
      <c r="N195" s="20"/>
      <c r="O195" s="20"/>
      <c r="P195" s="20"/>
      <c r="Q195" s="20"/>
      <c r="R195" s="20"/>
      <c r="S195" s="20"/>
      <c r="T195" s="20"/>
      <c r="U195" s="20"/>
      <c r="V195" s="20"/>
      <c r="W195" s="20"/>
      <c r="X195" s="20"/>
      <c r="Y195" s="20"/>
      <c r="Z195" s="20"/>
      <c r="AA195" s="20"/>
      <c r="AB195" s="20"/>
    </row>
    <row r="196" spans="1:28" x14ac:dyDescent="0.25">
      <c r="A196" s="209"/>
      <c r="D196" s="134"/>
      <c r="E196" s="134"/>
      <c r="G196" s="152"/>
      <c r="H196" s="152"/>
      <c r="I196" s="152"/>
      <c r="J196" s="152"/>
      <c r="K196" s="152"/>
      <c r="L196" s="152"/>
      <c r="M196" s="20"/>
      <c r="N196" s="20"/>
      <c r="O196" s="20"/>
      <c r="P196" s="20"/>
      <c r="Q196" s="20"/>
      <c r="R196" s="20"/>
      <c r="S196" s="20"/>
      <c r="T196" s="20"/>
      <c r="U196" s="20"/>
      <c r="V196" s="20"/>
      <c r="W196" s="20"/>
      <c r="X196" s="20"/>
      <c r="Y196" s="20"/>
      <c r="Z196" s="20"/>
      <c r="AA196" s="20"/>
      <c r="AB196" s="20"/>
    </row>
    <row r="197" spans="1:28" x14ac:dyDescent="0.25">
      <c r="A197" s="209"/>
      <c r="D197" s="134"/>
      <c r="E197" s="134"/>
      <c r="G197" s="152"/>
      <c r="H197" s="152"/>
      <c r="I197" s="152"/>
      <c r="J197" s="152"/>
      <c r="K197" s="152"/>
      <c r="L197" s="152"/>
      <c r="M197" s="20"/>
      <c r="N197" s="20"/>
      <c r="O197" s="20"/>
      <c r="P197" s="20"/>
      <c r="Q197" s="20"/>
      <c r="R197" s="20"/>
      <c r="S197" s="20"/>
      <c r="T197" s="20"/>
      <c r="U197" s="20"/>
      <c r="V197" s="20"/>
      <c r="W197" s="20"/>
      <c r="X197" s="20"/>
      <c r="Y197" s="20"/>
      <c r="Z197" s="20"/>
      <c r="AA197" s="20"/>
      <c r="AB197" s="20"/>
    </row>
    <row r="198" spans="1:28" x14ac:dyDescent="0.25">
      <c r="A198" s="209"/>
      <c r="D198" s="134"/>
      <c r="E198" s="134"/>
      <c r="G198" s="152"/>
      <c r="H198" s="152"/>
      <c r="I198" s="152"/>
      <c r="J198" s="152"/>
      <c r="K198" s="152"/>
      <c r="L198" s="152"/>
      <c r="M198" s="20"/>
      <c r="N198" s="20"/>
      <c r="O198" s="20"/>
      <c r="P198" s="20"/>
      <c r="Q198" s="20"/>
      <c r="R198" s="20"/>
      <c r="S198" s="20"/>
      <c r="T198" s="20"/>
      <c r="U198" s="20"/>
      <c r="V198" s="20"/>
      <c r="W198" s="20"/>
      <c r="X198" s="20"/>
      <c r="Y198" s="20"/>
      <c r="Z198" s="20"/>
      <c r="AA198" s="20"/>
      <c r="AB198" s="20"/>
    </row>
    <row r="199" spans="1:28" x14ac:dyDescent="0.25">
      <c r="A199" s="209"/>
      <c r="D199" s="134"/>
      <c r="E199" s="134"/>
      <c r="G199" s="152"/>
      <c r="H199" s="152"/>
      <c r="I199" s="152"/>
      <c r="J199" s="152"/>
      <c r="K199" s="152"/>
      <c r="L199" s="152"/>
      <c r="M199" s="20"/>
      <c r="N199" s="20"/>
      <c r="O199" s="20"/>
      <c r="P199" s="20"/>
      <c r="Q199" s="20"/>
      <c r="R199" s="20"/>
      <c r="S199" s="20"/>
      <c r="T199" s="20"/>
      <c r="U199" s="20"/>
      <c r="V199" s="20"/>
      <c r="W199" s="20"/>
      <c r="X199" s="20"/>
      <c r="Y199" s="20"/>
      <c r="Z199" s="20"/>
      <c r="AA199" s="20"/>
      <c r="AB199" s="20"/>
    </row>
    <row r="200" spans="1:28" x14ac:dyDescent="0.25">
      <c r="A200" s="209"/>
      <c r="D200" s="134"/>
      <c r="E200" s="134"/>
      <c r="G200" s="152"/>
      <c r="H200" s="152"/>
      <c r="I200" s="152"/>
      <c r="J200" s="152"/>
      <c r="K200" s="152"/>
      <c r="L200" s="152"/>
      <c r="M200" s="20"/>
      <c r="N200" s="20"/>
      <c r="O200" s="20"/>
      <c r="P200" s="20"/>
      <c r="Q200" s="20"/>
      <c r="R200" s="20"/>
      <c r="S200" s="20"/>
      <c r="T200" s="20"/>
      <c r="U200" s="20"/>
      <c r="V200" s="20"/>
      <c r="W200" s="20"/>
      <c r="X200" s="20"/>
      <c r="Y200" s="20"/>
      <c r="Z200" s="20"/>
      <c r="AA200" s="20"/>
      <c r="AB200" s="20"/>
    </row>
    <row r="201" spans="1:28" x14ac:dyDescent="0.25">
      <c r="A201" s="209"/>
      <c r="D201" s="134"/>
      <c r="E201" s="134"/>
      <c r="G201" s="152"/>
      <c r="H201" s="152"/>
      <c r="I201" s="152"/>
      <c r="J201" s="152"/>
      <c r="K201" s="152"/>
      <c r="L201" s="152"/>
      <c r="M201" s="20"/>
      <c r="N201" s="20"/>
      <c r="O201" s="20"/>
      <c r="P201" s="20"/>
      <c r="Q201" s="20"/>
      <c r="R201" s="20"/>
      <c r="S201" s="20"/>
      <c r="T201" s="20"/>
      <c r="U201" s="20"/>
      <c r="V201" s="20"/>
      <c r="W201" s="20"/>
      <c r="X201" s="20"/>
      <c r="Y201" s="20"/>
      <c r="Z201" s="20"/>
      <c r="AA201" s="20"/>
      <c r="AB201" s="20"/>
    </row>
    <row r="202" spans="1:28" x14ac:dyDescent="0.25">
      <c r="A202" s="209"/>
      <c r="D202" s="134"/>
      <c r="E202" s="134"/>
      <c r="G202" s="152"/>
      <c r="H202" s="152"/>
      <c r="I202" s="152"/>
      <c r="J202" s="152"/>
      <c r="K202" s="152"/>
      <c r="L202" s="152"/>
      <c r="M202" s="20"/>
      <c r="N202" s="20"/>
      <c r="O202" s="20"/>
      <c r="P202" s="20"/>
      <c r="Q202" s="20"/>
      <c r="R202" s="20"/>
      <c r="S202" s="20"/>
      <c r="T202" s="20"/>
      <c r="U202" s="20"/>
      <c r="V202" s="20"/>
      <c r="W202" s="20"/>
      <c r="X202" s="20"/>
      <c r="Y202" s="20"/>
      <c r="Z202" s="20"/>
      <c r="AA202" s="20"/>
      <c r="AB202" s="20"/>
    </row>
    <row r="203" spans="1:28" x14ac:dyDescent="0.25">
      <c r="A203" s="209"/>
      <c r="D203" s="134"/>
      <c r="E203" s="134"/>
      <c r="G203" s="152"/>
      <c r="H203" s="152"/>
      <c r="I203" s="152"/>
      <c r="J203" s="152"/>
      <c r="K203" s="152"/>
      <c r="L203" s="152"/>
      <c r="M203" s="20"/>
      <c r="N203" s="20"/>
      <c r="O203" s="20"/>
      <c r="P203" s="20"/>
      <c r="Q203" s="20"/>
      <c r="R203" s="20"/>
      <c r="S203" s="20"/>
      <c r="T203" s="20"/>
      <c r="U203" s="20"/>
      <c r="V203" s="20"/>
      <c r="W203" s="20"/>
      <c r="X203" s="20"/>
      <c r="Y203" s="20"/>
      <c r="Z203" s="20"/>
      <c r="AA203" s="20"/>
      <c r="AB203" s="20"/>
    </row>
    <row r="204" spans="1:28" x14ac:dyDescent="0.25">
      <c r="A204" s="209"/>
      <c r="D204" s="134"/>
      <c r="E204" s="134"/>
      <c r="G204" s="152"/>
      <c r="H204" s="152"/>
      <c r="I204" s="152"/>
      <c r="J204" s="152"/>
      <c r="K204" s="152"/>
      <c r="L204" s="152"/>
      <c r="M204" s="20"/>
      <c r="N204" s="20"/>
      <c r="O204" s="20"/>
      <c r="P204" s="20"/>
      <c r="Q204" s="20"/>
      <c r="R204" s="20"/>
      <c r="S204" s="20"/>
      <c r="T204" s="20"/>
      <c r="U204" s="20"/>
      <c r="V204" s="20"/>
      <c r="W204" s="20"/>
      <c r="X204" s="20"/>
      <c r="Y204" s="20"/>
      <c r="Z204" s="20"/>
      <c r="AA204" s="20"/>
      <c r="AB204" s="20"/>
    </row>
    <row r="205" spans="1:28" x14ac:dyDescent="0.25">
      <c r="A205" s="209"/>
      <c r="D205" s="134"/>
      <c r="E205" s="134"/>
      <c r="G205" s="152"/>
      <c r="H205" s="152"/>
      <c r="I205" s="152"/>
      <c r="J205" s="152"/>
      <c r="K205" s="152"/>
      <c r="L205" s="152"/>
      <c r="M205" s="20"/>
      <c r="N205" s="20"/>
      <c r="O205" s="20"/>
      <c r="P205" s="20"/>
      <c r="Q205" s="20"/>
      <c r="R205" s="20"/>
      <c r="S205" s="20"/>
      <c r="T205" s="20"/>
      <c r="U205" s="20"/>
      <c r="V205" s="20"/>
      <c r="W205" s="20"/>
      <c r="X205" s="20"/>
      <c r="Y205" s="20"/>
      <c r="Z205" s="20"/>
      <c r="AA205" s="20"/>
      <c r="AB205" s="20"/>
    </row>
    <row r="206" spans="1:28" x14ac:dyDescent="0.25">
      <c r="A206" s="209"/>
      <c r="D206" s="134"/>
      <c r="E206" s="134"/>
      <c r="G206" s="152"/>
      <c r="H206" s="152"/>
      <c r="I206" s="152"/>
      <c r="J206" s="152"/>
      <c r="K206" s="152"/>
      <c r="L206" s="152"/>
      <c r="M206" s="20"/>
      <c r="N206" s="20"/>
      <c r="O206" s="20"/>
      <c r="P206" s="20"/>
      <c r="Q206" s="20"/>
      <c r="R206" s="20"/>
      <c r="S206" s="20"/>
      <c r="T206" s="20"/>
      <c r="U206" s="20"/>
      <c r="V206" s="20"/>
      <c r="W206" s="20"/>
      <c r="X206" s="20"/>
      <c r="Y206" s="20"/>
      <c r="Z206" s="20"/>
      <c r="AA206" s="20"/>
      <c r="AB206" s="20"/>
    </row>
    <row r="207" spans="1:28" x14ac:dyDescent="0.25">
      <c r="A207" s="209"/>
      <c r="D207" s="134"/>
      <c r="E207" s="134"/>
      <c r="G207" s="152"/>
      <c r="H207" s="152"/>
      <c r="I207" s="152"/>
      <c r="J207" s="152"/>
      <c r="K207" s="152"/>
      <c r="L207" s="152"/>
      <c r="M207" s="20"/>
      <c r="N207" s="20"/>
      <c r="O207" s="20"/>
      <c r="P207" s="20"/>
      <c r="Q207" s="20"/>
      <c r="R207" s="20"/>
      <c r="S207" s="20"/>
      <c r="T207" s="20"/>
      <c r="U207" s="20"/>
      <c r="V207" s="20"/>
      <c r="W207" s="20"/>
      <c r="X207" s="20"/>
      <c r="Y207" s="20"/>
      <c r="Z207" s="20"/>
      <c r="AA207" s="20"/>
      <c r="AB207" s="20"/>
    </row>
    <row r="208" spans="1:28" x14ac:dyDescent="0.25">
      <c r="A208" s="209"/>
      <c r="D208" s="134"/>
      <c r="E208" s="134"/>
      <c r="G208" s="152"/>
      <c r="H208" s="152"/>
      <c r="I208" s="152"/>
      <c r="J208" s="152"/>
      <c r="K208" s="152"/>
      <c r="L208" s="152"/>
      <c r="M208" s="20"/>
      <c r="N208" s="20"/>
      <c r="O208" s="20"/>
      <c r="P208" s="20"/>
      <c r="Q208" s="20"/>
      <c r="R208" s="20"/>
      <c r="S208" s="20"/>
      <c r="T208" s="20"/>
      <c r="U208" s="20"/>
      <c r="V208" s="20"/>
      <c r="W208" s="20"/>
      <c r="X208" s="20"/>
      <c r="Y208" s="20"/>
      <c r="Z208" s="20"/>
      <c r="AA208" s="20"/>
      <c r="AB208" s="20"/>
    </row>
    <row r="209" spans="1:28" x14ac:dyDescent="0.25">
      <c r="A209" s="209"/>
      <c r="D209" s="134"/>
      <c r="E209" s="134"/>
      <c r="G209" s="152"/>
      <c r="H209" s="152"/>
      <c r="I209" s="152"/>
      <c r="J209" s="152"/>
      <c r="K209" s="152"/>
      <c r="L209" s="152"/>
      <c r="M209" s="20"/>
      <c r="N209" s="20"/>
      <c r="O209" s="20"/>
      <c r="P209" s="20"/>
      <c r="Q209" s="20"/>
      <c r="R209" s="20"/>
      <c r="S209" s="20"/>
      <c r="T209" s="20"/>
      <c r="U209" s="20"/>
      <c r="V209" s="20"/>
      <c r="W209" s="20"/>
      <c r="X209" s="20"/>
      <c r="Y209" s="20"/>
      <c r="Z209" s="20"/>
      <c r="AA209" s="20"/>
      <c r="AB209" s="20"/>
    </row>
    <row r="210" spans="1:28" x14ac:dyDescent="0.25">
      <c r="A210" s="209"/>
      <c r="D210" s="134"/>
      <c r="E210" s="134"/>
      <c r="G210" s="152"/>
      <c r="H210" s="152"/>
      <c r="I210" s="152"/>
      <c r="J210" s="152"/>
      <c r="K210" s="152"/>
      <c r="L210" s="152"/>
      <c r="M210" s="20"/>
      <c r="N210" s="20"/>
      <c r="O210" s="20"/>
      <c r="P210" s="20"/>
      <c r="Q210" s="20"/>
      <c r="R210" s="20"/>
      <c r="S210" s="20"/>
      <c r="T210" s="20"/>
      <c r="U210" s="20"/>
      <c r="V210" s="20"/>
      <c r="W210" s="20"/>
      <c r="X210" s="20"/>
      <c r="Y210" s="20"/>
      <c r="Z210" s="20"/>
      <c r="AA210" s="20"/>
      <c r="AB210" s="20"/>
    </row>
    <row r="211" spans="1:28" x14ac:dyDescent="0.25">
      <c r="A211" s="209"/>
      <c r="D211" s="134"/>
      <c r="E211" s="134"/>
      <c r="G211" s="152"/>
      <c r="H211" s="152"/>
      <c r="I211" s="152"/>
      <c r="J211" s="152"/>
      <c r="K211" s="152"/>
      <c r="L211" s="152"/>
      <c r="M211" s="20"/>
      <c r="N211" s="20"/>
      <c r="O211" s="20"/>
      <c r="P211" s="20"/>
      <c r="Q211" s="20"/>
      <c r="R211" s="20"/>
      <c r="S211" s="20"/>
      <c r="T211" s="20"/>
      <c r="U211" s="20"/>
      <c r="V211" s="20"/>
      <c r="W211" s="20"/>
      <c r="X211" s="20"/>
      <c r="Y211" s="20"/>
      <c r="Z211" s="20"/>
      <c r="AA211" s="20"/>
      <c r="AB211" s="20"/>
    </row>
    <row r="212" spans="1:28" x14ac:dyDescent="0.25">
      <c r="A212" s="209"/>
      <c r="D212" s="134"/>
      <c r="E212" s="134"/>
      <c r="G212" s="152"/>
      <c r="H212" s="152"/>
      <c r="I212" s="152"/>
      <c r="J212" s="152"/>
      <c r="K212" s="152"/>
      <c r="L212" s="152"/>
      <c r="M212" s="20"/>
      <c r="N212" s="20"/>
      <c r="O212" s="20"/>
      <c r="P212" s="20"/>
      <c r="Q212" s="20"/>
      <c r="R212" s="20"/>
      <c r="S212" s="20"/>
      <c r="T212" s="20"/>
      <c r="U212" s="20"/>
      <c r="V212" s="20"/>
      <c r="W212" s="20"/>
      <c r="X212" s="20"/>
      <c r="Y212" s="20"/>
      <c r="Z212" s="20"/>
      <c r="AA212" s="20"/>
      <c r="AB212" s="20"/>
    </row>
    <row r="213" spans="1:28" x14ac:dyDescent="0.25">
      <c r="A213" s="209"/>
      <c r="D213" s="134"/>
      <c r="E213" s="134"/>
      <c r="G213" s="152"/>
      <c r="H213" s="152"/>
      <c r="I213" s="152"/>
      <c r="J213" s="152"/>
      <c r="K213" s="152"/>
      <c r="L213" s="152"/>
      <c r="M213" s="20"/>
      <c r="N213" s="20"/>
      <c r="O213" s="20"/>
      <c r="P213" s="20"/>
      <c r="Q213" s="20"/>
      <c r="R213" s="20"/>
      <c r="S213" s="20"/>
      <c r="T213" s="20"/>
      <c r="U213" s="20"/>
      <c r="V213" s="20"/>
      <c r="W213" s="20"/>
      <c r="X213" s="20"/>
      <c r="Y213" s="20"/>
      <c r="Z213" s="20"/>
      <c r="AA213" s="20"/>
      <c r="AB213" s="20"/>
    </row>
    <row r="214" spans="1:28" x14ac:dyDescent="0.25">
      <c r="A214" s="209"/>
      <c r="D214" s="134"/>
      <c r="E214" s="134"/>
      <c r="G214" s="152"/>
      <c r="H214" s="152"/>
      <c r="I214" s="152"/>
      <c r="J214" s="152"/>
      <c r="K214" s="152"/>
      <c r="L214" s="152"/>
      <c r="M214" s="20"/>
      <c r="N214" s="20"/>
      <c r="O214" s="20"/>
      <c r="P214" s="20"/>
      <c r="Q214" s="20"/>
      <c r="R214" s="20"/>
      <c r="S214" s="20"/>
      <c r="T214" s="20"/>
      <c r="U214" s="20"/>
      <c r="V214" s="20"/>
      <c r="W214" s="20"/>
      <c r="X214" s="20"/>
      <c r="Y214" s="20"/>
      <c r="Z214" s="20"/>
      <c r="AA214" s="20"/>
      <c r="AB214" s="20"/>
    </row>
    <row r="215" spans="1:28" x14ac:dyDescent="0.25">
      <c r="A215" s="209"/>
      <c r="D215" s="134"/>
      <c r="E215" s="134"/>
      <c r="G215" s="152"/>
      <c r="H215" s="152"/>
      <c r="I215" s="152"/>
      <c r="J215" s="152"/>
      <c r="K215" s="152"/>
      <c r="L215" s="152"/>
      <c r="M215" s="20"/>
      <c r="N215" s="20"/>
      <c r="O215" s="20"/>
      <c r="P215" s="20"/>
      <c r="Q215" s="20"/>
      <c r="R215" s="20"/>
      <c r="S215" s="20"/>
      <c r="T215" s="20"/>
      <c r="U215" s="20"/>
      <c r="V215" s="20"/>
      <c r="W215" s="20"/>
      <c r="X215" s="20"/>
      <c r="Y215" s="20"/>
      <c r="Z215" s="20"/>
      <c r="AA215" s="20"/>
      <c r="AB215" s="20"/>
    </row>
    <row r="216" spans="1:28" x14ac:dyDescent="0.25">
      <c r="A216" s="209"/>
      <c r="D216" s="134"/>
      <c r="E216" s="134"/>
      <c r="G216" s="152"/>
      <c r="H216" s="152"/>
      <c r="I216" s="152"/>
      <c r="J216" s="152"/>
      <c r="K216" s="152"/>
      <c r="L216" s="152"/>
      <c r="M216" s="20"/>
      <c r="N216" s="20"/>
      <c r="O216" s="20"/>
      <c r="P216" s="20"/>
      <c r="Q216" s="20"/>
      <c r="R216" s="20"/>
      <c r="S216" s="20"/>
      <c r="T216" s="20"/>
      <c r="U216" s="20"/>
      <c r="V216" s="20"/>
      <c r="W216" s="20"/>
      <c r="X216" s="20"/>
      <c r="Y216" s="20"/>
      <c r="Z216" s="20"/>
      <c r="AA216" s="20"/>
      <c r="AB216" s="20"/>
    </row>
    <row r="217" spans="1:28" x14ac:dyDescent="0.25">
      <c r="A217" s="209"/>
      <c r="G217" s="152"/>
      <c r="H217" s="152"/>
      <c r="I217" s="152"/>
      <c r="J217" s="152"/>
      <c r="K217" s="152"/>
      <c r="L217" s="152"/>
      <c r="M217" s="20"/>
      <c r="N217" s="20"/>
      <c r="O217" s="20"/>
      <c r="P217" s="20"/>
      <c r="Q217" s="20"/>
      <c r="R217" s="20"/>
      <c r="S217" s="20"/>
      <c r="T217" s="20"/>
      <c r="U217" s="20"/>
      <c r="V217" s="20"/>
      <c r="W217" s="20"/>
      <c r="X217" s="20"/>
      <c r="Y217" s="20"/>
      <c r="Z217" s="20"/>
      <c r="AA217" s="20"/>
      <c r="AB217" s="20"/>
    </row>
    <row r="218" spans="1:28" x14ac:dyDescent="0.25">
      <c r="A218" s="209"/>
      <c r="G218" s="152"/>
      <c r="H218" s="152"/>
      <c r="I218" s="152"/>
      <c r="J218" s="152"/>
      <c r="K218" s="152"/>
      <c r="L218" s="152"/>
      <c r="M218" s="20"/>
      <c r="N218" s="20"/>
      <c r="O218" s="20"/>
      <c r="P218" s="20"/>
      <c r="Q218" s="20"/>
      <c r="R218" s="20"/>
      <c r="S218" s="20"/>
      <c r="T218" s="20"/>
      <c r="U218" s="20"/>
      <c r="V218" s="20"/>
      <c r="W218" s="20"/>
      <c r="X218" s="20"/>
      <c r="Y218" s="20"/>
      <c r="Z218" s="20"/>
      <c r="AA218" s="20"/>
      <c r="AB218" s="20"/>
    </row>
    <row r="219" spans="1:28" x14ac:dyDescent="0.25">
      <c r="A219" s="209"/>
      <c r="G219" s="152"/>
      <c r="H219" s="152"/>
      <c r="I219" s="152"/>
      <c r="J219" s="152"/>
      <c r="K219" s="152"/>
      <c r="L219" s="152"/>
      <c r="M219" s="20"/>
      <c r="N219" s="20"/>
      <c r="O219" s="20"/>
      <c r="P219" s="20"/>
      <c r="Q219" s="20"/>
      <c r="R219" s="20"/>
      <c r="S219" s="20"/>
      <c r="T219" s="20"/>
      <c r="U219" s="20"/>
      <c r="V219" s="20"/>
      <c r="W219" s="20"/>
      <c r="X219" s="20"/>
      <c r="Y219" s="20"/>
      <c r="Z219" s="20"/>
      <c r="AA219" s="20"/>
      <c r="AB219" s="20"/>
    </row>
    <row r="220" spans="1:28" x14ac:dyDescent="0.25">
      <c r="A220" s="209"/>
      <c r="G220" s="152"/>
      <c r="H220" s="152"/>
      <c r="I220" s="152"/>
      <c r="J220" s="152"/>
      <c r="K220" s="152"/>
      <c r="L220" s="152"/>
      <c r="M220" s="20"/>
      <c r="N220" s="20"/>
      <c r="O220" s="20"/>
      <c r="P220" s="20"/>
      <c r="Q220" s="20"/>
      <c r="R220" s="20"/>
      <c r="S220" s="20"/>
      <c r="T220" s="20"/>
      <c r="U220" s="20"/>
      <c r="V220" s="20"/>
      <c r="W220" s="20"/>
      <c r="X220" s="20"/>
      <c r="Y220" s="20"/>
      <c r="Z220" s="20"/>
      <c r="AA220" s="20"/>
      <c r="AB220" s="20"/>
    </row>
    <row r="221" spans="1:28" x14ac:dyDescent="0.25">
      <c r="A221" s="209"/>
      <c r="G221" s="152"/>
      <c r="H221" s="152"/>
      <c r="I221" s="152"/>
      <c r="J221" s="152"/>
      <c r="K221" s="152"/>
      <c r="L221" s="152"/>
      <c r="M221" s="20"/>
      <c r="N221" s="20"/>
      <c r="O221" s="20"/>
      <c r="P221" s="20"/>
      <c r="Q221" s="20"/>
      <c r="R221" s="20"/>
      <c r="S221" s="20"/>
      <c r="T221" s="20"/>
      <c r="U221" s="20"/>
      <c r="V221" s="20"/>
      <c r="W221" s="20"/>
      <c r="X221" s="20"/>
      <c r="Y221" s="20"/>
      <c r="Z221" s="20"/>
      <c r="AA221" s="20"/>
      <c r="AB221" s="20"/>
    </row>
    <row r="222" spans="1:28" x14ac:dyDescent="0.25">
      <c r="A222" s="209"/>
      <c r="G222" s="152"/>
      <c r="H222" s="152"/>
      <c r="I222" s="152"/>
      <c r="J222" s="152"/>
      <c r="K222" s="152"/>
      <c r="L222" s="152"/>
      <c r="M222" s="20"/>
      <c r="N222" s="20"/>
      <c r="O222" s="20"/>
      <c r="P222" s="20"/>
      <c r="Q222" s="20"/>
      <c r="R222" s="20"/>
      <c r="S222" s="20"/>
      <c r="T222" s="20"/>
      <c r="U222" s="20"/>
      <c r="V222" s="20"/>
      <c r="W222" s="20"/>
      <c r="X222" s="20"/>
      <c r="Y222" s="20"/>
      <c r="Z222" s="20"/>
      <c r="AA222" s="20"/>
      <c r="AB222" s="20"/>
    </row>
    <row r="223" spans="1:28" x14ac:dyDescent="0.25">
      <c r="A223" s="209"/>
      <c r="G223" s="152"/>
      <c r="H223" s="152"/>
      <c r="I223" s="152"/>
      <c r="J223" s="152"/>
      <c r="K223" s="152"/>
      <c r="L223" s="152"/>
      <c r="M223" s="20"/>
      <c r="N223" s="20"/>
      <c r="O223" s="20"/>
      <c r="P223" s="20"/>
      <c r="Q223" s="20"/>
      <c r="R223" s="20"/>
      <c r="S223" s="20"/>
      <c r="T223" s="20"/>
      <c r="U223" s="20"/>
      <c r="V223" s="20"/>
      <c r="W223" s="20"/>
      <c r="X223" s="20"/>
      <c r="Y223" s="20"/>
      <c r="Z223" s="20"/>
      <c r="AA223" s="20"/>
      <c r="AB223" s="20"/>
    </row>
    <row r="224" spans="1:28" x14ac:dyDescent="0.25">
      <c r="A224" s="209"/>
      <c r="G224" s="152"/>
      <c r="H224" s="152"/>
      <c r="I224" s="152"/>
      <c r="J224" s="152"/>
      <c r="K224" s="152"/>
      <c r="L224" s="152"/>
      <c r="M224" s="20"/>
      <c r="N224" s="20"/>
      <c r="O224" s="20"/>
      <c r="P224" s="20"/>
      <c r="Q224" s="20"/>
      <c r="R224" s="20"/>
      <c r="S224" s="20"/>
      <c r="T224" s="20"/>
      <c r="U224" s="20"/>
      <c r="V224" s="20"/>
      <c r="W224" s="20"/>
      <c r="X224" s="20"/>
      <c r="Y224" s="20"/>
      <c r="Z224" s="20"/>
      <c r="AA224" s="20"/>
      <c r="AB224" s="20"/>
    </row>
    <row r="225" spans="1:28" x14ac:dyDescent="0.25">
      <c r="A225" s="209"/>
      <c r="G225" s="152"/>
      <c r="H225" s="152"/>
      <c r="I225" s="152"/>
      <c r="J225" s="152"/>
      <c r="K225" s="152"/>
      <c r="L225" s="152"/>
      <c r="M225" s="20"/>
      <c r="N225" s="20"/>
      <c r="O225" s="20"/>
      <c r="P225" s="20"/>
      <c r="Q225" s="20"/>
      <c r="R225" s="20"/>
      <c r="S225" s="20"/>
      <c r="T225" s="20"/>
      <c r="U225" s="20"/>
      <c r="V225" s="20"/>
      <c r="W225" s="20"/>
      <c r="X225" s="20"/>
      <c r="Y225" s="20"/>
      <c r="Z225" s="20"/>
      <c r="AA225" s="20"/>
      <c r="AB225" s="20"/>
    </row>
    <row r="226" spans="1:28" x14ac:dyDescent="0.25">
      <c r="A226" s="209"/>
      <c r="G226" s="152"/>
      <c r="H226" s="152"/>
      <c r="I226" s="152"/>
      <c r="J226" s="152"/>
      <c r="K226" s="152"/>
      <c r="L226" s="152"/>
      <c r="M226" s="20"/>
      <c r="N226" s="20"/>
      <c r="O226" s="20"/>
      <c r="P226" s="20"/>
      <c r="Q226" s="20"/>
      <c r="R226" s="20"/>
      <c r="S226" s="20"/>
      <c r="T226" s="20"/>
      <c r="U226" s="20"/>
      <c r="V226" s="20"/>
      <c r="W226" s="20"/>
      <c r="X226" s="20"/>
      <c r="Y226" s="20"/>
      <c r="Z226" s="20"/>
      <c r="AA226" s="20"/>
      <c r="AB226" s="20"/>
    </row>
    <row r="227" spans="1:28" x14ac:dyDescent="0.25">
      <c r="A227" s="209"/>
      <c r="G227" s="152"/>
      <c r="H227" s="152"/>
      <c r="I227" s="152"/>
      <c r="J227" s="152"/>
      <c r="K227" s="152"/>
      <c r="L227" s="152"/>
      <c r="M227" s="20"/>
      <c r="N227" s="20"/>
      <c r="O227" s="20"/>
      <c r="P227" s="20"/>
      <c r="Q227" s="20"/>
      <c r="R227" s="20"/>
      <c r="S227" s="20"/>
      <c r="T227" s="20"/>
      <c r="U227" s="20"/>
      <c r="V227" s="20"/>
      <c r="W227" s="20"/>
      <c r="X227" s="20"/>
      <c r="Y227" s="20"/>
      <c r="Z227" s="20"/>
      <c r="AA227" s="20"/>
      <c r="AB227" s="20"/>
    </row>
    <row r="228" spans="1:28" x14ac:dyDescent="0.25">
      <c r="A228" s="209"/>
      <c r="G228" s="152"/>
      <c r="H228" s="152"/>
      <c r="I228" s="152"/>
      <c r="J228" s="152"/>
      <c r="K228" s="152"/>
      <c r="L228" s="152"/>
      <c r="M228" s="20"/>
      <c r="N228" s="20"/>
      <c r="O228" s="20"/>
      <c r="P228" s="20"/>
      <c r="Q228" s="20"/>
      <c r="R228" s="20"/>
      <c r="S228" s="20"/>
      <c r="T228" s="20"/>
      <c r="U228" s="20"/>
      <c r="V228" s="20"/>
      <c r="W228" s="20"/>
      <c r="X228" s="20"/>
      <c r="Y228" s="20"/>
      <c r="Z228" s="20"/>
      <c r="AA228" s="20"/>
      <c r="AB228" s="20"/>
    </row>
    <row r="229" spans="1:28" x14ac:dyDescent="0.25">
      <c r="A229" s="209"/>
      <c r="G229" s="152"/>
      <c r="H229" s="152"/>
      <c r="I229" s="152"/>
      <c r="J229" s="152"/>
      <c r="K229" s="152"/>
      <c r="L229" s="152"/>
      <c r="M229" s="20"/>
      <c r="N229" s="20"/>
      <c r="O229" s="20"/>
      <c r="P229" s="20"/>
      <c r="Q229" s="20"/>
      <c r="R229" s="20"/>
      <c r="S229" s="20"/>
      <c r="T229" s="20"/>
      <c r="U229" s="20"/>
      <c r="V229" s="20"/>
      <c r="W229" s="20"/>
      <c r="X229" s="20"/>
      <c r="Y229" s="20"/>
      <c r="Z229" s="20"/>
      <c r="AA229" s="20"/>
      <c r="AB229" s="20"/>
    </row>
    <row r="230" spans="1:28" x14ac:dyDescent="0.25">
      <c r="A230" s="209"/>
      <c r="G230" s="152"/>
      <c r="H230" s="152"/>
      <c r="I230" s="152"/>
      <c r="J230" s="152"/>
      <c r="K230" s="152"/>
      <c r="L230" s="152"/>
      <c r="M230" s="20"/>
      <c r="N230" s="20"/>
      <c r="O230" s="20"/>
      <c r="P230" s="20"/>
      <c r="Q230" s="20"/>
      <c r="R230" s="20"/>
      <c r="S230" s="20"/>
      <c r="T230" s="20"/>
      <c r="U230" s="20"/>
      <c r="V230" s="20"/>
      <c r="W230" s="20"/>
      <c r="X230" s="20"/>
      <c r="Y230" s="20"/>
      <c r="Z230" s="20"/>
      <c r="AA230" s="20"/>
      <c r="AB230" s="20"/>
    </row>
    <row r="231" spans="1:28" x14ac:dyDescent="0.25">
      <c r="A231" s="209"/>
      <c r="G231" s="152"/>
      <c r="H231" s="152"/>
      <c r="I231" s="152"/>
      <c r="J231" s="152"/>
      <c r="K231" s="152"/>
      <c r="L231" s="152"/>
      <c r="M231" s="20"/>
      <c r="N231" s="20"/>
      <c r="O231" s="20"/>
      <c r="P231" s="20"/>
      <c r="Q231" s="20"/>
      <c r="R231" s="20"/>
      <c r="S231" s="20"/>
      <c r="T231" s="20"/>
      <c r="U231" s="20"/>
      <c r="V231" s="20"/>
      <c r="W231" s="20"/>
      <c r="X231" s="20"/>
      <c r="Y231" s="20"/>
      <c r="Z231" s="20"/>
      <c r="AA231" s="20"/>
      <c r="AB231" s="20"/>
    </row>
    <row r="232" spans="1:28" x14ac:dyDescent="0.25">
      <c r="A232" s="209"/>
      <c r="G232" s="152"/>
      <c r="H232" s="152"/>
      <c r="I232" s="152"/>
      <c r="J232" s="152"/>
      <c r="K232" s="152"/>
      <c r="L232" s="152"/>
      <c r="M232" s="20"/>
      <c r="N232" s="20"/>
      <c r="O232" s="20"/>
      <c r="P232" s="20"/>
      <c r="Q232" s="20"/>
      <c r="R232" s="20"/>
      <c r="S232" s="20"/>
      <c r="T232" s="20"/>
      <c r="U232" s="20"/>
      <c r="V232" s="20"/>
      <c r="W232" s="20"/>
      <c r="X232" s="20"/>
      <c r="Y232" s="20"/>
      <c r="Z232" s="20"/>
      <c r="AA232" s="20"/>
      <c r="AB232" s="20"/>
    </row>
    <row r="233" spans="1:28" x14ac:dyDescent="0.25">
      <c r="A233" s="209"/>
      <c r="G233" s="152"/>
      <c r="H233" s="152"/>
      <c r="I233" s="152"/>
      <c r="J233" s="152"/>
      <c r="K233" s="152"/>
      <c r="L233" s="152"/>
      <c r="M233" s="20"/>
      <c r="N233" s="20"/>
      <c r="O233" s="20"/>
      <c r="P233" s="20"/>
      <c r="Q233" s="20"/>
      <c r="R233" s="20"/>
      <c r="S233" s="20"/>
      <c r="T233" s="20"/>
      <c r="U233" s="20"/>
      <c r="V233" s="20"/>
      <c r="W233" s="20"/>
      <c r="X233" s="20"/>
      <c r="Y233" s="20"/>
      <c r="Z233" s="20"/>
      <c r="AA233" s="20"/>
      <c r="AB233" s="20"/>
    </row>
    <row r="234" spans="1:28" x14ac:dyDescent="0.25">
      <c r="A234" s="209"/>
      <c r="G234" s="152"/>
      <c r="H234" s="152"/>
      <c r="I234" s="152"/>
      <c r="J234" s="152"/>
      <c r="K234" s="152"/>
      <c r="L234" s="152"/>
      <c r="M234" s="20"/>
      <c r="N234" s="20"/>
      <c r="O234" s="20"/>
      <c r="P234" s="20"/>
      <c r="Q234" s="20"/>
      <c r="R234" s="20"/>
      <c r="S234" s="20"/>
      <c r="T234" s="20"/>
      <c r="U234" s="20"/>
      <c r="V234" s="20"/>
      <c r="W234" s="20"/>
      <c r="X234" s="20"/>
      <c r="Y234" s="20"/>
      <c r="Z234" s="20"/>
      <c r="AA234" s="20"/>
      <c r="AB234" s="20"/>
    </row>
    <row r="235" spans="1:28" x14ac:dyDescent="0.25">
      <c r="A235" s="209"/>
      <c r="G235" s="152"/>
      <c r="H235" s="152"/>
      <c r="I235" s="152"/>
      <c r="J235" s="152"/>
      <c r="K235" s="152"/>
      <c r="L235" s="152"/>
      <c r="M235" s="20"/>
      <c r="N235" s="20"/>
      <c r="O235" s="20"/>
      <c r="P235" s="20"/>
      <c r="Q235" s="20"/>
      <c r="R235" s="20"/>
      <c r="S235" s="20"/>
      <c r="T235" s="20"/>
      <c r="U235" s="20"/>
      <c r="V235" s="20"/>
      <c r="W235" s="20"/>
      <c r="X235" s="20"/>
      <c r="Y235" s="20"/>
      <c r="Z235" s="20"/>
      <c r="AA235" s="20"/>
      <c r="AB235" s="20"/>
    </row>
    <row r="236" spans="1:28" x14ac:dyDescent="0.25">
      <c r="A236" s="209"/>
      <c r="G236" s="152"/>
      <c r="H236" s="152"/>
      <c r="I236" s="152"/>
      <c r="J236" s="152"/>
      <c r="K236" s="152"/>
      <c r="L236" s="152"/>
      <c r="M236" s="20"/>
      <c r="N236" s="20"/>
      <c r="O236" s="20"/>
      <c r="P236" s="20"/>
      <c r="Q236" s="20"/>
      <c r="R236" s="20"/>
      <c r="S236" s="20"/>
      <c r="T236" s="20"/>
      <c r="U236" s="20"/>
      <c r="V236" s="20"/>
      <c r="W236" s="20"/>
      <c r="X236" s="20"/>
      <c r="Y236" s="20"/>
      <c r="Z236" s="20"/>
      <c r="AA236" s="20"/>
      <c r="AB236" s="20"/>
    </row>
    <row r="237" spans="1:28" x14ac:dyDescent="0.25">
      <c r="A237" s="209"/>
      <c r="G237" s="152"/>
      <c r="H237" s="152"/>
      <c r="I237" s="152"/>
      <c r="J237" s="152"/>
      <c r="K237" s="152"/>
      <c r="L237" s="152"/>
      <c r="M237" s="20"/>
      <c r="N237" s="20"/>
      <c r="O237" s="20"/>
      <c r="P237" s="20"/>
      <c r="Q237" s="20"/>
      <c r="R237" s="20"/>
      <c r="S237" s="20"/>
      <c r="T237" s="20"/>
      <c r="U237" s="20"/>
      <c r="V237" s="20"/>
      <c r="W237" s="20"/>
      <c r="X237" s="20"/>
      <c r="Y237" s="20"/>
      <c r="Z237" s="20"/>
      <c r="AA237" s="20"/>
      <c r="AB237" s="20"/>
    </row>
    <row r="238" spans="1:28" x14ac:dyDescent="0.25">
      <c r="A238" s="209"/>
      <c r="G238" s="152"/>
      <c r="H238" s="152"/>
      <c r="I238" s="152"/>
      <c r="J238" s="152"/>
      <c r="K238" s="152"/>
      <c r="L238" s="152"/>
      <c r="M238" s="20"/>
      <c r="N238" s="20"/>
      <c r="O238" s="20"/>
      <c r="P238" s="20"/>
      <c r="Q238" s="20"/>
      <c r="R238" s="20"/>
      <c r="S238" s="20"/>
      <c r="T238" s="20"/>
      <c r="U238" s="20"/>
      <c r="V238" s="20"/>
      <c r="W238" s="20"/>
      <c r="X238" s="20"/>
      <c r="Y238" s="20"/>
      <c r="Z238" s="20"/>
      <c r="AA238" s="20"/>
      <c r="AB238" s="20"/>
    </row>
    <row r="239" spans="1:28" x14ac:dyDescent="0.25">
      <c r="A239" s="209"/>
      <c r="G239" s="152"/>
      <c r="H239" s="152"/>
      <c r="I239" s="152"/>
      <c r="J239" s="152"/>
      <c r="K239" s="152"/>
      <c r="L239" s="152"/>
      <c r="M239" s="20"/>
      <c r="N239" s="20"/>
      <c r="O239" s="20"/>
      <c r="P239" s="20"/>
      <c r="Q239" s="20"/>
      <c r="R239" s="20"/>
      <c r="S239" s="20"/>
      <c r="T239" s="20"/>
      <c r="U239" s="20"/>
      <c r="V239" s="20"/>
      <c r="W239" s="20"/>
      <c r="X239" s="20"/>
      <c r="Y239" s="20"/>
      <c r="Z239" s="20"/>
      <c r="AA239" s="20"/>
      <c r="AB239" s="20"/>
    </row>
    <row r="240" spans="1:28" x14ac:dyDescent="0.25">
      <c r="A240" s="209"/>
      <c r="G240" s="152"/>
      <c r="H240" s="152"/>
      <c r="I240" s="152"/>
      <c r="J240" s="152"/>
      <c r="K240" s="152"/>
      <c r="L240" s="152"/>
      <c r="M240" s="20"/>
      <c r="N240" s="20"/>
      <c r="O240" s="20"/>
      <c r="P240" s="20"/>
      <c r="Q240" s="20"/>
      <c r="R240" s="20"/>
      <c r="S240" s="20"/>
      <c r="T240" s="20"/>
      <c r="U240" s="20"/>
      <c r="V240" s="20"/>
      <c r="W240" s="20"/>
      <c r="X240" s="20"/>
      <c r="Y240" s="20"/>
      <c r="Z240" s="20"/>
      <c r="AA240" s="20"/>
      <c r="AB240" s="20"/>
    </row>
    <row r="241" spans="1:28" x14ac:dyDescent="0.25">
      <c r="A241" s="209"/>
      <c r="G241" s="152"/>
      <c r="H241" s="152"/>
      <c r="I241" s="152"/>
      <c r="J241" s="152"/>
      <c r="K241" s="152"/>
      <c r="L241" s="152"/>
      <c r="M241" s="20"/>
      <c r="N241" s="20"/>
      <c r="O241" s="20"/>
      <c r="P241" s="20"/>
      <c r="Q241" s="20"/>
      <c r="R241" s="20"/>
      <c r="S241" s="20"/>
      <c r="T241" s="20"/>
      <c r="U241" s="20"/>
      <c r="V241" s="20"/>
      <c r="W241" s="20"/>
      <c r="X241" s="20"/>
      <c r="Y241" s="20"/>
      <c r="Z241" s="20"/>
      <c r="AA241" s="20"/>
      <c r="AB241" s="20"/>
    </row>
    <row r="242" spans="1:28" x14ac:dyDescent="0.25">
      <c r="A242" s="209"/>
      <c r="G242" s="152"/>
      <c r="H242" s="152"/>
      <c r="I242" s="152"/>
      <c r="J242" s="152"/>
      <c r="K242" s="152"/>
      <c r="L242" s="152"/>
      <c r="M242" s="20"/>
      <c r="N242" s="20"/>
      <c r="O242" s="20"/>
      <c r="P242" s="20"/>
      <c r="Q242" s="20"/>
      <c r="R242" s="20"/>
      <c r="S242" s="20"/>
      <c r="T242" s="20"/>
      <c r="U242" s="20"/>
      <c r="V242" s="20"/>
      <c r="W242" s="20"/>
      <c r="X242" s="20"/>
      <c r="Y242" s="20"/>
      <c r="Z242" s="20"/>
      <c r="AA242" s="20"/>
      <c r="AB242" s="20"/>
    </row>
    <row r="243" spans="1:28" x14ac:dyDescent="0.25">
      <c r="A243" s="209"/>
      <c r="G243" s="152"/>
      <c r="H243" s="152"/>
      <c r="I243" s="152"/>
      <c r="J243" s="152"/>
      <c r="K243" s="152"/>
      <c r="L243" s="152"/>
      <c r="M243" s="20"/>
      <c r="N243" s="20"/>
      <c r="O243" s="20"/>
      <c r="P243" s="20"/>
      <c r="Q243" s="20"/>
      <c r="R243" s="20"/>
      <c r="S243" s="20"/>
      <c r="T243" s="20"/>
      <c r="U243" s="20"/>
      <c r="V243" s="20"/>
      <c r="W243" s="20"/>
      <c r="X243" s="20"/>
      <c r="Y243" s="20"/>
      <c r="Z243" s="20"/>
      <c r="AA243" s="20"/>
      <c r="AB243" s="20"/>
    </row>
    <row r="244" spans="1:28" x14ac:dyDescent="0.25">
      <c r="A244" s="209"/>
      <c r="G244" s="152"/>
      <c r="H244" s="152"/>
      <c r="I244" s="152"/>
      <c r="J244" s="152"/>
      <c r="K244" s="152"/>
      <c r="L244" s="152"/>
      <c r="M244" s="20"/>
      <c r="N244" s="20"/>
      <c r="O244" s="20"/>
      <c r="P244" s="20"/>
      <c r="Q244" s="20"/>
      <c r="R244" s="20"/>
      <c r="S244" s="20"/>
      <c r="T244" s="20"/>
      <c r="U244" s="20"/>
      <c r="V244" s="20"/>
      <c r="W244" s="20"/>
      <c r="X244" s="20"/>
      <c r="Y244" s="20"/>
      <c r="Z244" s="20"/>
      <c r="AA244" s="20"/>
      <c r="AB244" s="20"/>
    </row>
    <row r="245" spans="1:28" x14ac:dyDescent="0.25">
      <c r="A245" s="209"/>
      <c r="G245" s="152"/>
      <c r="H245" s="152"/>
      <c r="I245" s="152"/>
      <c r="J245" s="152"/>
      <c r="K245" s="152"/>
      <c r="L245" s="152"/>
      <c r="M245" s="20"/>
      <c r="N245" s="20"/>
      <c r="O245" s="20"/>
      <c r="P245" s="20"/>
      <c r="Q245" s="20"/>
      <c r="R245" s="20"/>
      <c r="S245" s="20"/>
      <c r="T245" s="20"/>
      <c r="U245" s="20"/>
      <c r="V245" s="20"/>
      <c r="W245" s="20"/>
      <c r="X245" s="20"/>
      <c r="Y245" s="20"/>
      <c r="Z245" s="20"/>
      <c r="AA245" s="20"/>
      <c r="AB245" s="20"/>
    </row>
    <row r="246" spans="1:28" x14ac:dyDescent="0.25">
      <c r="A246" s="209"/>
      <c r="G246" s="152"/>
      <c r="H246" s="152"/>
      <c r="I246" s="152"/>
      <c r="J246" s="152"/>
      <c r="K246" s="152"/>
      <c r="L246" s="152"/>
      <c r="M246" s="20"/>
      <c r="N246" s="20"/>
      <c r="O246" s="20"/>
      <c r="P246" s="20"/>
      <c r="Q246" s="20"/>
      <c r="R246" s="20"/>
      <c r="S246" s="20"/>
      <c r="T246" s="20"/>
      <c r="U246" s="20"/>
      <c r="V246" s="20"/>
      <c r="W246" s="20"/>
      <c r="X246" s="20"/>
      <c r="Y246" s="20"/>
      <c r="Z246" s="20"/>
      <c r="AA246" s="20"/>
      <c r="AB246" s="20"/>
    </row>
    <row r="247" spans="1:28" x14ac:dyDescent="0.25">
      <c r="A247" s="209"/>
      <c r="G247" s="152"/>
      <c r="H247" s="152"/>
      <c r="I247" s="152"/>
      <c r="J247" s="152"/>
      <c r="K247" s="152"/>
      <c r="L247" s="152"/>
      <c r="M247" s="20"/>
      <c r="N247" s="20"/>
      <c r="O247" s="20"/>
      <c r="P247" s="20"/>
      <c r="Q247" s="20"/>
      <c r="R247" s="20"/>
      <c r="S247" s="20"/>
      <c r="T247" s="20"/>
      <c r="U247" s="20"/>
      <c r="V247" s="20"/>
      <c r="W247" s="20"/>
      <c r="X247" s="20"/>
      <c r="Y247" s="20"/>
      <c r="Z247" s="20"/>
      <c r="AA247" s="20"/>
      <c r="AB247" s="20"/>
    </row>
    <row r="248" spans="1:28" x14ac:dyDescent="0.25">
      <c r="A248" s="209"/>
      <c r="G248" s="152"/>
      <c r="H248" s="152"/>
      <c r="I248" s="152"/>
      <c r="J248" s="152"/>
      <c r="K248" s="152"/>
      <c r="L248" s="152"/>
      <c r="M248" s="20"/>
      <c r="N248" s="20"/>
      <c r="O248" s="20"/>
      <c r="P248" s="20"/>
      <c r="Q248" s="20"/>
      <c r="R248" s="20"/>
      <c r="S248" s="20"/>
      <c r="T248" s="20"/>
      <c r="U248" s="20"/>
      <c r="V248" s="20"/>
      <c r="W248" s="20"/>
      <c r="X248" s="20"/>
      <c r="Y248" s="20"/>
      <c r="Z248" s="20"/>
      <c r="AA248" s="20"/>
      <c r="AB248" s="20"/>
    </row>
    <row r="249" spans="1:28" x14ac:dyDescent="0.25">
      <c r="A249" s="209"/>
      <c r="G249" s="152"/>
      <c r="H249" s="152"/>
      <c r="I249" s="152"/>
      <c r="J249" s="152"/>
      <c r="K249" s="152"/>
      <c r="L249" s="152"/>
      <c r="M249" s="20"/>
      <c r="N249" s="20"/>
      <c r="O249" s="20"/>
      <c r="P249" s="20"/>
      <c r="Q249" s="20"/>
      <c r="R249" s="20"/>
      <c r="S249" s="20"/>
      <c r="T249" s="20"/>
      <c r="U249" s="20"/>
      <c r="V249" s="20"/>
      <c r="W249" s="20"/>
      <c r="X249" s="20"/>
      <c r="Y249" s="20"/>
      <c r="Z249" s="20"/>
      <c r="AA249" s="20"/>
      <c r="AB249" s="20"/>
    </row>
    <row r="250" spans="1:28" x14ac:dyDescent="0.25">
      <c r="A250" s="209"/>
      <c r="G250" s="152"/>
      <c r="H250" s="152"/>
      <c r="I250" s="152"/>
      <c r="J250" s="152"/>
      <c r="K250" s="152"/>
      <c r="L250" s="152"/>
      <c r="M250" s="20"/>
      <c r="N250" s="20"/>
      <c r="O250" s="20"/>
      <c r="P250" s="20"/>
      <c r="Q250" s="20"/>
      <c r="R250" s="20"/>
      <c r="S250" s="20"/>
      <c r="T250" s="20"/>
      <c r="U250" s="20"/>
      <c r="V250" s="20"/>
      <c r="W250" s="20"/>
      <c r="X250" s="20"/>
      <c r="Y250" s="20"/>
      <c r="Z250" s="20"/>
      <c r="AA250" s="20"/>
      <c r="AB250" s="20"/>
    </row>
    <row r="251" spans="1:28" x14ac:dyDescent="0.25">
      <c r="A251" s="209"/>
      <c r="G251" s="152"/>
      <c r="H251" s="152"/>
      <c r="I251" s="152"/>
      <c r="J251" s="152"/>
      <c r="K251" s="152"/>
      <c r="L251" s="152"/>
      <c r="M251" s="20"/>
      <c r="N251" s="20"/>
      <c r="O251" s="20"/>
      <c r="P251" s="20"/>
      <c r="Q251" s="20"/>
      <c r="R251" s="20"/>
      <c r="S251" s="20"/>
      <c r="T251" s="20"/>
      <c r="U251" s="20"/>
      <c r="V251" s="20"/>
      <c r="W251" s="20"/>
      <c r="X251" s="20"/>
      <c r="Y251" s="20"/>
      <c r="Z251" s="20"/>
      <c r="AA251" s="20"/>
      <c r="AB251" s="20"/>
    </row>
    <row r="252" spans="1:28" x14ac:dyDescent="0.25">
      <c r="A252" s="209"/>
      <c r="G252" s="152"/>
      <c r="H252" s="152"/>
      <c r="I252" s="152"/>
      <c r="J252" s="152"/>
      <c r="K252" s="152"/>
      <c r="L252" s="152"/>
      <c r="M252" s="20"/>
      <c r="N252" s="20"/>
      <c r="O252" s="20"/>
      <c r="P252" s="20"/>
      <c r="Q252" s="20"/>
      <c r="R252" s="20"/>
      <c r="S252" s="20"/>
      <c r="T252" s="20"/>
      <c r="U252" s="20"/>
      <c r="V252" s="20"/>
      <c r="W252" s="20"/>
      <c r="X252" s="20"/>
      <c r="Y252" s="20"/>
      <c r="Z252" s="20"/>
      <c r="AA252" s="20"/>
      <c r="AB252" s="20"/>
    </row>
    <row r="253" spans="1:28" x14ac:dyDescent="0.25">
      <c r="A253" s="209"/>
      <c r="G253" s="152"/>
      <c r="H253" s="152"/>
      <c r="I253" s="152"/>
      <c r="J253" s="152"/>
      <c r="K253" s="152"/>
      <c r="L253" s="152"/>
      <c r="M253" s="20"/>
      <c r="N253" s="20"/>
      <c r="O253" s="20"/>
      <c r="P253" s="20"/>
      <c r="Q253" s="20"/>
      <c r="R253" s="20"/>
      <c r="S253" s="20"/>
      <c r="T253" s="20"/>
      <c r="U253" s="20"/>
      <c r="V253" s="20"/>
      <c r="W253" s="20"/>
      <c r="X253" s="20"/>
      <c r="Y253" s="20"/>
      <c r="Z253" s="20"/>
      <c r="AA253" s="20"/>
      <c r="AB253" s="20"/>
    </row>
    <row r="254" spans="1:28" x14ac:dyDescent="0.25">
      <c r="A254" s="209"/>
      <c r="G254" s="152"/>
      <c r="H254" s="152"/>
      <c r="I254" s="152"/>
      <c r="J254" s="152"/>
      <c r="K254" s="152"/>
      <c r="L254" s="152"/>
      <c r="M254" s="20"/>
      <c r="N254" s="20"/>
      <c r="O254" s="20"/>
      <c r="P254" s="20"/>
      <c r="Q254" s="20"/>
      <c r="R254" s="20"/>
      <c r="S254" s="20"/>
      <c r="T254" s="20"/>
      <c r="U254" s="20"/>
      <c r="V254" s="20"/>
      <c r="W254" s="20"/>
      <c r="X254" s="20"/>
      <c r="Y254" s="20"/>
      <c r="Z254" s="20"/>
      <c r="AA254" s="20"/>
      <c r="AB254" s="20"/>
    </row>
    <row r="255" spans="1:28" x14ac:dyDescent="0.25">
      <c r="A255" s="209"/>
      <c r="G255" s="152"/>
      <c r="H255" s="152"/>
      <c r="I255" s="152"/>
      <c r="J255" s="152"/>
      <c r="K255" s="152"/>
      <c r="L255" s="152"/>
      <c r="M255" s="20"/>
      <c r="N255" s="20"/>
      <c r="O255" s="20"/>
      <c r="P255" s="20"/>
      <c r="Q255" s="20"/>
      <c r="R255" s="20"/>
      <c r="S255" s="20"/>
      <c r="T255" s="20"/>
      <c r="U255" s="20"/>
      <c r="V255" s="20"/>
      <c r="W255" s="20"/>
      <c r="X255" s="20"/>
      <c r="Y255" s="20"/>
      <c r="Z255" s="20"/>
      <c r="AA255" s="20"/>
      <c r="AB255" s="20"/>
    </row>
    <row r="256" spans="1:28" x14ac:dyDescent="0.25">
      <c r="A256" s="209"/>
      <c r="G256" s="152"/>
      <c r="H256" s="152"/>
      <c r="I256" s="152"/>
      <c r="J256" s="152"/>
      <c r="K256" s="152"/>
      <c r="L256" s="152"/>
      <c r="M256" s="20"/>
      <c r="N256" s="20"/>
      <c r="O256" s="20"/>
      <c r="P256" s="20"/>
      <c r="Q256" s="20"/>
      <c r="R256" s="20"/>
      <c r="S256" s="20"/>
      <c r="T256" s="20"/>
      <c r="U256" s="20"/>
      <c r="V256" s="20"/>
      <c r="W256" s="20"/>
      <c r="X256" s="20"/>
      <c r="Y256" s="20"/>
      <c r="Z256" s="20"/>
      <c r="AA256" s="20"/>
      <c r="AB256" s="20"/>
    </row>
    <row r="257" spans="1:28" x14ac:dyDescent="0.25">
      <c r="A257" s="209"/>
      <c r="G257" s="152"/>
      <c r="H257" s="152"/>
      <c r="I257" s="152"/>
      <c r="J257" s="152"/>
      <c r="K257" s="152"/>
      <c r="L257" s="152"/>
      <c r="M257" s="20"/>
      <c r="N257" s="20"/>
      <c r="O257" s="20"/>
      <c r="P257" s="20"/>
      <c r="Q257" s="20"/>
      <c r="R257" s="20"/>
      <c r="S257" s="20"/>
      <c r="T257" s="20"/>
      <c r="U257" s="20"/>
      <c r="V257" s="20"/>
      <c r="W257" s="20"/>
      <c r="X257" s="20"/>
      <c r="Y257" s="20"/>
      <c r="Z257" s="20"/>
      <c r="AA257" s="20"/>
      <c r="AB257" s="20"/>
    </row>
    <row r="258" spans="1:28" x14ac:dyDescent="0.25">
      <c r="A258" s="209"/>
      <c r="G258" s="152"/>
      <c r="H258" s="152"/>
      <c r="I258" s="152"/>
      <c r="J258" s="152"/>
      <c r="K258" s="152"/>
      <c r="L258" s="152"/>
      <c r="M258" s="20"/>
      <c r="N258" s="20"/>
      <c r="O258" s="20"/>
      <c r="P258" s="20"/>
      <c r="Q258" s="20"/>
      <c r="R258" s="20"/>
      <c r="S258" s="20"/>
      <c r="T258" s="20"/>
      <c r="U258" s="20"/>
      <c r="V258" s="20"/>
      <c r="W258" s="20"/>
      <c r="X258" s="20"/>
      <c r="Y258" s="20"/>
      <c r="Z258" s="20"/>
      <c r="AA258" s="20"/>
      <c r="AB258" s="20"/>
    </row>
    <row r="259" spans="1:28" x14ac:dyDescent="0.25">
      <c r="A259" s="209"/>
      <c r="G259" s="152"/>
      <c r="H259" s="152"/>
      <c r="I259" s="152"/>
      <c r="J259" s="152"/>
      <c r="K259" s="152"/>
      <c r="L259" s="152"/>
      <c r="M259" s="20"/>
      <c r="N259" s="20"/>
      <c r="O259" s="20"/>
      <c r="P259" s="20"/>
      <c r="Q259" s="20"/>
      <c r="R259" s="20"/>
      <c r="S259" s="20"/>
      <c r="T259" s="20"/>
      <c r="U259" s="20"/>
      <c r="V259" s="20"/>
      <c r="W259" s="20"/>
      <c r="X259" s="20"/>
      <c r="Y259" s="20"/>
      <c r="Z259" s="20"/>
      <c r="AA259" s="20"/>
      <c r="AB259" s="20"/>
    </row>
    <row r="260" spans="1:28" x14ac:dyDescent="0.25">
      <c r="A260" s="209"/>
      <c r="G260" s="152"/>
      <c r="H260" s="152"/>
      <c r="I260" s="152"/>
      <c r="J260" s="152"/>
      <c r="K260" s="152"/>
      <c r="L260" s="152"/>
      <c r="M260" s="20"/>
      <c r="N260" s="20"/>
      <c r="O260" s="20"/>
      <c r="P260" s="20"/>
      <c r="Q260" s="20"/>
      <c r="R260" s="20"/>
      <c r="S260" s="20"/>
      <c r="T260" s="20"/>
      <c r="U260" s="20"/>
      <c r="V260" s="20"/>
      <c r="W260" s="20"/>
      <c r="X260" s="20"/>
      <c r="Y260" s="20"/>
      <c r="Z260" s="20"/>
      <c r="AA260" s="20"/>
      <c r="AB260" s="20"/>
    </row>
    <row r="261" spans="1:28" x14ac:dyDescent="0.25">
      <c r="A261" s="209"/>
      <c r="G261" s="152"/>
      <c r="H261" s="152"/>
      <c r="I261" s="152"/>
      <c r="J261" s="152"/>
      <c r="K261" s="152"/>
      <c r="L261" s="152"/>
      <c r="M261" s="20"/>
      <c r="N261" s="20"/>
      <c r="O261" s="20"/>
      <c r="P261" s="20"/>
      <c r="Q261" s="20"/>
      <c r="R261" s="20"/>
      <c r="S261" s="20"/>
      <c r="T261" s="20"/>
      <c r="U261" s="20"/>
      <c r="V261" s="20"/>
      <c r="W261" s="20"/>
      <c r="X261" s="20"/>
      <c r="Y261" s="20"/>
      <c r="Z261" s="20"/>
      <c r="AA261" s="20"/>
      <c r="AB261" s="20"/>
    </row>
    <row r="262" spans="1:28" x14ac:dyDescent="0.25">
      <c r="A262" s="209"/>
      <c r="G262" s="152"/>
      <c r="H262" s="152"/>
      <c r="I262" s="152"/>
      <c r="J262" s="152"/>
      <c r="K262" s="152"/>
      <c r="L262" s="152"/>
      <c r="M262" s="20"/>
      <c r="N262" s="20"/>
      <c r="O262" s="20"/>
      <c r="P262" s="20"/>
      <c r="Q262" s="20"/>
      <c r="R262" s="20"/>
      <c r="S262" s="20"/>
      <c r="T262" s="20"/>
      <c r="U262" s="20"/>
      <c r="V262" s="20"/>
      <c r="W262" s="20"/>
      <c r="X262" s="20"/>
      <c r="Y262" s="20"/>
      <c r="Z262" s="20"/>
      <c r="AA262" s="20"/>
      <c r="AB262" s="20"/>
    </row>
    <row r="263" spans="1:28" x14ac:dyDescent="0.25">
      <c r="A263" s="209"/>
      <c r="G263" s="152"/>
      <c r="H263" s="152"/>
      <c r="I263" s="152"/>
      <c r="J263" s="152"/>
      <c r="K263" s="152"/>
      <c r="L263" s="152"/>
      <c r="M263" s="20"/>
      <c r="N263" s="20"/>
      <c r="O263" s="20"/>
      <c r="P263" s="20"/>
      <c r="Q263" s="20"/>
      <c r="R263" s="20"/>
      <c r="S263" s="20"/>
      <c r="T263" s="20"/>
      <c r="U263" s="20"/>
      <c r="V263" s="20"/>
      <c r="W263" s="20"/>
      <c r="X263" s="20"/>
      <c r="Y263" s="20"/>
      <c r="Z263" s="20"/>
      <c r="AA263" s="20"/>
      <c r="AB263" s="20"/>
    </row>
    <row r="264" spans="1:28" x14ac:dyDescent="0.25">
      <c r="A264" s="209"/>
      <c r="G264" s="152"/>
      <c r="H264" s="152"/>
      <c r="I264" s="152"/>
      <c r="J264" s="152"/>
      <c r="K264" s="152"/>
      <c r="L264" s="152"/>
      <c r="M264" s="20"/>
      <c r="N264" s="20"/>
      <c r="O264" s="20"/>
      <c r="P264" s="20"/>
      <c r="Q264" s="20"/>
      <c r="R264" s="20"/>
      <c r="S264" s="20"/>
      <c r="T264" s="20"/>
      <c r="U264" s="20"/>
      <c r="V264" s="20"/>
      <c r="W264" s="20"/>
      <c r="X264" s="20"/>
      <c r="Y264" s="20"/>
      <c r="Z264" s="20"/>
      <c r="AA264" s="20"/>
      <c r="AB264" s="20"/>
    </row>
    <row r="265" spans="1:28" x14ac:dyDescent="0.25">
      <c r="A265" s="209"/>
      <c r="G265" s="152"/>
      <c r="H265" s="152"/>
      <c r="I265" s="152"/>
      <c r="J265" s="152"/>
      <c r="K265" s="152"/>
      <c r="L265" s="152"/>
      <c r="M265" s="20"/>
      <c r="N265" s="20"/>
      <c r="O265" s="20"/>
      <c r="P265" s="20"/>
      <c r="Q265" s="20"/>
      <c r="R265" s="20"/>
      <c r="S265" s="20"/>
      <c r="T265" s="20"/>
      <c r="U265" s="20"/>
      <c r="V265" s="20"/>
      <c r="W265" s="20"/>
      <c r="X265" s="20"/>
      <c r="Y265" s="20"/>
      <c r="Z265" s="20"/>
      <c r="AA265" s="20"/>
      <c r="AB265" s="20"/>
    </row>
    <row r="266" spans="1:28" x14ac:dyDescent="0.25">
      <c r="A266" s="209"/>
      <c r="G266" s="152"/>
      <c r="H266" s="152"/>
      <c r="I266" s="152"/>
      <c r="J266" s="152"/>
      <c r="K266" s="152"/>
      <c r="L266" s="152"/>
      <c r="M266" s="20"/>
      <c r="N266" s="20"/>
      <c r="O266" s="20"/>
      <c r="P266" s="20"/>
      <c r="Q266" s="20"/>
      <c r="R266" s="20"/>
      <c r="S266" s="20"/>
      <c r="T266" s="20"/>
      <c r="U266" s="20"/>
      <c r="V266" s="20"/>
      <c r="W266" s="20"/>
      <c r="X266" s="20"/>
      <c r="Y266" s="20"/>
      <c r="Z266" s="20"/>
      <c r="AA266" s="20"/>
      <c r="AB266" s="20"/>
    </row>
    <row r="267" spans="1:28" x14ac:dyDescent="0.25">
      <c r="A267" s="209"/>
      <c r="G267" s="152"/>
      <c r="H267" s="152"/>
      <c r="I267" s="152"/>
      <c r="J267" s="152"/>
      <c r="K267" s="152"/>
      <c r="L267" s="152"/>
      <c r="M267" s="20"/>
      <c r="N267" s="20"/>
      <c r="O267" s="20"/>
      <c r="P267" s="20"/>
      <c r="Q267" s="20"/>
      <c r="R267" s="20"/>
      <c r="S267" s="20"/>
      <c r="T267" s="20"/>
      <c r="U267" s="20"/>
      <c r="V267" s="20"/>
      <c r="W267" s="20"/>
      <c r="X267" s="20"/>
      <c r="Y267" s="20"/>
      <c r="Z267" s="20"/>
      <c r="AA267" s="20"/>
      <c r="AB267" s="20"/>
    </row>
    <row r="268" spans="1:28" x14ac:dyDescent="0.25">
      <c r="A268" s="209"/>
      <c r="G268" s="152"/>
      <c r="H268" s="152"/>
      <c r="I268" s="152"/>
      <c r="J268" s="152"/>
      <c r="K268" s="152"/>
      <c r="L268" s="152"/>
      <c r="M268" s="20"/>
      <c r="N268" s="20"/>
      <c r="O268" s="20"/>
      <c r="P268" s="20"/>
      <c r="Q268" s="20"/>
      <c r="R268" s="20"/>
      <c r="S268" s="20"/>
      <c r="T268" s="20"/>
      <c r="U268" s="20"/>
      <c r="V268" s="20"/>
      <c r="W268" s="20"/>
      <c r="X268" s="20"/>
      <c r="Y268" s="20"/>
      <c r="Z268" s="20"/>
      <c r="AA268" s="20"/>
      <c r="AB268" s="20"/>
    </row>
    <row r="269" spans="1:28" x14ac:dyDescent="0.25">
      <c r="A269" s="209"/>
      <c r="G269" s="152"/>
      <c r="H269" s="152"/>
      <c r="I269" s="152"/>
      <c r="J269" s="152"/>
      <c r="K269" s="152"/>
      <c r="L269" s="152"/>
      <c r="M269" s="20"/>
      <c r="N269" s="20"/>
      <c r="O269" s="20"/>
      <c r="P269" s="20"/>
      <c r="Q269" s="20"/>
      <c r="R269" s="20"/>
      <c r="S269" s="20"/>
      <c r="T269" s="20"/>
      <c r="U269" s="20"/>
      <c r="V269" s="20"/>
      <c r="W269" s="20"/>
      <c r="X269" s="20"/>
      <c r="Y269" s="20"/>
      <c r="Z269" s="20"/>
      <c r="AA269" s="20"/>
      <c r="AB269" s="20"/>
    </row>
    <row r="270" spans="1:28" x14ac:dyDescent="0.25">
      <c r="A270" s="209"/>
      <c r="G270" s="152"/>
      <c r="H270" s="152"/>
      <c r="I270" s="152"/>
      <c r="J270" s="152"/>
      <c r="K270" s="152"/>
      <c r="L270" s="152"/>
      <c r="M270" s="20"/>
      <c r="N270" s="20"/>
      <c r="O270" s="20"/>
      <c r="P270" s="20"/>
      <c r="Q270" s="20"/>
      <c r="R270" s="20"/>
      <c r="S270" s="20"/>
      <c r="T270" s="20"/>
      <c r="U270" s="20"/>
      <c r="V270" s="20"/>
      <c r="W270" s="20"/>
      <c r="X270" s="20"/>
      <c r="Y270" s="20"/>
      <c r="Z270" s="20"/>
      <c r="AA270" s="20"/>
      <c r="AB270" s="20"/>
    </row>
    <row r="271" spans="1:28" x14ac:dyDescent="0.25">
      <c r="A271" s="209"/>
      <c r="G271" s="152"/>
      <c r="H271" s="152"/>
      <c r="I271" s="152"/>
      <c r="J271" s="152"/>
      <c r="K271" s="152"/>
      <c r="L271" s="152"/>
      <c r="M271" s="20"/>
      <c r="N271" s="20"/>
      <c r="O271" s="20"/>
      <c r="P271" s="20"/>
      <c r="Q271" s="20"/>
      <c r="R271" s="20"/>
      <c r="S271" s="20"/>
      <c r="T271" s="20"/>
      <c r="U271" s="20"/>
      <c r="V271" s="20"/>
      <c r="W271" s="20"/>
      <c r="X271" s="20"/>
      <c r="Y271" s="20"/>
      <c r="Z271" s="20"/>
      <c r="AA271" s="20"/>
      <c r="AB271" s="20"/>
    </row>
    <row r="272" spans="1:28" x14ac:dyDescent="0.25">
      <c r="A272" s="209"/>
      <c r="G272" s="152"/>
      <c r="H272" s="152"/>
      <c r="I272" s="152"/>
      <c r="J272" s="152"/>
      <c r="K272" s="152"/>
      <c r="L272" s="152"/>
      <c r="M272" s="20"/>
      <c r="N272" s="20"/>
      <c r="O272" s="20"/>
      <c r="P272" s="20"/>
      <c r="Q272" s="20"/>
      <c r="R272" s="20"/>
      <c r="S272" s="20"/>
      <c r="T272" s="20"/>
      <c r="U272" s="20"/>
      <c r="V272" s="20"/>
      <c r="W272" s="20"/>
      <c r="X272" s="20"/>
      <c r="Y272" s="20"/>
      <c r="Z272" s="20"/>
      <c r="AA272" s="20"/>
      <c r="AB272" s="20"/>
    </row>
    <row r="273" spans="1:28" x14ac:dyDescent="0.25">
      <c r="A273" s="209"/>
      <c r="G273" s="152"/>
      <c r="H273" s="152"/>
      <c r="I273" s="152"/>
      <c r="J273" s="152"/>
      <c r="K273" s="152"/>
      <c r="L273" s="152"/>
      <c r="M273" s="20"/>
      <c r="N273" s="20"/>
      <c r="O273" s="20"/>
      <c r="P273" s="20"/>
      <c r="Q273" s="20"/>
      <c r="R273" s="20"/>
      <c r="S273" s="20"/>
      <c r="T273" s="20"/>
      <c r="U273" s="20"/>
      <c r="V273" s="20"/>
      <c r="W273" s="20"/>
      <c r="X273" s="20"/>
      <c r="Y273" s="20"/>
      <c r="Z273" s="20"/>
      <c r="AA273" s="20"/>
      <c r="AB273" s="20"/>
    </row>
    <row r="274" spans="1:28" x14ac:dyDescent="0.25">
      <c r="A274" s="209"/>
      <c r="G274" s="152"/>
      <c r="H274" s="152"/>
      <c r="I274" s="152"/>
      <c r="J274" s="152"/>
      <c r="K274" s="152"/>
      <c r="L274" s="152"/>
      <c r="M274" s="20"/>
      <c r="N274" s="20"/>
      <c r="O274" s="20"/>
      <c r="P274" s="20"/>
      <c r="Q274" s="20"/>
      <c r="R274" s="20"/>
      <c r="S274" s="20"/>
      <c r="T274" s="20"/>
      <c r="U274" s="20"/>
      <c r="V274" s="20"/>
      <c r="W274" s="20"/>
      <c r="X274" s="20"/>
      <c r="Y274" s="20"/>
      <c r="Z274" s="20"/>
      <c r="AA274" s="20"/>
      <c r="AB274" s="20"/>
    </row>
    <row r="275" spans="1:28" x14ac:dyDescent="0.25">
      <c r="A275" s="209"/>
      <c r="G275" s="152"/>
      <c r="H275" s="152"/>
      <c r="I275" s="152"/>
      <c r="J275" s="152"/>
      <c r="K275" s="152"/>
      <c r="L275" s="152"/>
      <c r="M275" s="20"/>
      <c r="N275" s="20"/>
      <c r="O275" s="20"/>
      <c r="P275" s="20"/>
      <c r="Q275" s="20"/>
      <c r="R275" s="20"/>
      <c r="S275" s="20"/>
      <c r="T275" s="20"/>
      <c r="U275" s="20"/>
      <c r="V275" s="20"/>
      <c r="W275" s="20"/>
      <c r="X275" s="20"/>
      <c r="Y275" s="20"/>
      <c r="Z275" s="20"/>
      <c r="AA275" s="20"/>
      <c r="AB275" s="20"/>
    </row>
    <row r="276" spans="1:28" x14ac:dyDescent="0.25">
      <c r="A276" s="209"/>
      <c r="G276" s="152"/>
      <c r="H276" s="152"/>
      <c r="I276" s="152"/>
      <c r="J276" s="152"/>
      <c r="K276" s="152"/>
      <c r="L276" s="152"/>
      <c r="M276" s="20"/>
      <c r="N276" s="20"/>
      <c r="O276" s="20"/>
      <c r="P276" s="20"/>
      <c r="Q276" s="20"/>
      <c r="R276" s="20"/>
      <c r="S276" s="20"/>
      <c r="T276" s="20"/>
      <c r="U276" s="20"/>
      <c r="V276" s="20"/>
      <c r="W276" s="20"/>
      <c r="X276" s="20"/>
      <c r="Y276" s="20"/>
      <c r="Z276" s="20"/>
      <c r="AA276" s="20"/>
      <c r="AB276" s="20"/>
    </row>
    <row r="277" spans="1:28" x14ac:dyDescent="0.25">
      <c r="A277" s="209"/>
      <c r="G277" s="152"/>
      <c r="H277" s="152"/>
      <c r="I277" s="152"/>
      <c r="J277" s="152"/>
      <c r="K277" s="152"/>
      <c r="L277" s="152"/>
      <c r="M277" s="20"/>
      <c r="N277" s="20"/>
      <c r="O277" s="20"/>
      <c r="P277" s="20"/>
      <c r="Q277" s="20"/>
      <c r="R277" s="20"/>
      <c r="S277" s="20"/>
      <c r="T277" s="20"/>
      <c r="U277" s="20"/>
      <c r="V277" s="20"/>
      <c r="W277" s="20"/>
      <c r="X277" s="20"/>
      <c r="Y277" s="20"/>
      <c r="Z277" s="20"/>
      <c r="AA277" s="20"/>
      <c r="AB277" s="20"/>
    </row>
    <row r="278" spans="1:28" x14ac:dyDescent="0.25">
      <c r="A278" s="209"/>
      <c r="G278" s="152"/>
      <c r="H278" s="152"/>
      <c r="I278" s="152"/>
      <c r="J278" s="152"/>
      <c r="K278" s="152"/>
      <c r="L278" s="152"/>
      <c r="M278" s="20"/>
      <c r="N278" s="20"/>
      <c r="O278" s="20"/>
      <c r="P278" s="20"/>
      <c r="Q278" s="20"/>
      <c r="R278" s="20"/>
      <c r="S278" s="20"/>
      <c r="T278" s="20"/>
      <c r="U278" s="20"/>
      <c r="V278" s="20"/>
      <c r="W278" s="20"/>
      <c r="X278" s="20"/>
      <c r="Y278" s="20"/>
      <c r="Z278" s="20"/>
      <c r="AA278" s="20"/>
      <c r="AB278" s="20"/>
    </row>
    <row r="279" spans="1:28" x14ac:dyDescent="0.25">
      <c r="A279" s="209"/>
      <c r="G279" s="152"/>
      <c r="H279" s="152"/>
      <c r="I279" s="152"/>
      <c r="J279" s="152"/>
      <c r="K279" s="152"/>
      <c r="L279" s="152"/>
      <c r="M279" s="20"/>
      <c r="N279" s="20"/>
      <c r="O279" s="20"/>
      <c r="P279" s="20"/>
      <c r="Q279" s="20"/>
      <c r="R279" s="20"/>
      <c r="S279" s="20"/>
      <c r="T279" s="20"/>
      <c r="U279" s="20"/>
      <c r="V279" s="20"/>
      <c r="W279" s="20"/>
      <c r="X279" s="20"/>
      <c r="Y279" s="20"/>
      <c r="Z279" s="20"/>
      <c r="AA279" s="20"/>
      <c r="AB279" s="20"/>
    </row>
    <row r="280" spans="1:28" x14ac:dyDescent="0.25">
      <c r="A280" s="209"/>
      <c r="G280" s="152"/>
      <c r="H280" s="152"/>
      <c r="I280" s="152"/>
      <c r="J280" s="152"/>
      <c r="K280" s="152"/>
      <c r="L280" s="152"/>
      <c r="M280" s="20"/>
      <c r="N280" s="20"/>
      <c r="O280" s="20"/>
      <c r="P280" s="20"/>
      <c r="Q280" s="20"/>
      <c r="R280" s="20"/>
      <c r="S280" s="20"/>
      <c r="T280" s="20"/>
      <c r="U280" s="20"/>
      <c r="V280" s="20"/>
      <c r="W280" s="20"/>
      <c r="X280" s="20"/>
      <c r="Y280" s="20"/>
      <c r="Z280" s="20"/>
      <c r="AA280" s="20"/>
      <c r="AB280" s="20"/>
    </row>
    <row r="281" spans="1:28" x14ac:dyDescent="0.25">
      <c r="A281" s="209"/>
      <c r="G281" s="152"/>
      <c r="H281" s="152"/>
      <c r="I281" s="152"/>
      <c r="J281" s="152"/>
      <c r="K281" s="152"/>
      <c r="L281" s="152"/>
      <c r="M281" s="20"/>
      <c r="N281" s="20"/>
      <c r="O281" s="20"/>
      <c r="P281" s="20"/>
      <c r="Q281" s="20"/>
      <c r="R281" s="20"/>
      <c r="S281" s="20"/>
      <c r="T281" s="20"/>
      <c r="U281" s="20"/>
      <c r="V281" s="20"/>
      <c r="W281" s="20"/>
      <c r="X281" s="20"/>
      <c r="Y281" s="20"/>
      <c r="Z281" s="20"/>
      <c r="AA281" s="20"/>
      <c r="AB281" s="20"/>
    </row>
    <row r="282" spans="1:28" x14ac:dyDescent="0.25">
      <c r="A282" s="209"/>
      <c r="G282" s="152"/>
      <c r="H282" s="152"/>
      <c r="I282" s="152"/>
      <c r="J282" s="152"/>
      <c r="K282" s="152"/>
      <c r="L282" s="152"/>
      <c r="M282" s="20"/>
      <c r="N282" s="20"/>
      <c r="O282" s="20"/>
      <c r="P282" s="20"/>
      <c r="Q282" s="20"/>
      <c r="R282" s="20"/>
      <c r="S282" s="20"/>
      <c r="T282" s="20"/>
      <c r="U282" s="20"/>
      <c r="V282" s="20"/>
      <c r="W282" s="20"/>
      <c r="X282" s="20"/>
      <c r="Y282" s="20"/>
      <c r="Z282" s="20"/>
      <c r="AA282" s="20"/>
      <c r="AB282" s="20"/>
    </row>
    <row r="283" spans="1:28" x14ac:dyDescent="0.25">
      <c r="A283" s="209"/>
      <c r="G283" s="152"/>
      <c r="H283" s="152"/>
      <c r="I283" s="152"/>
      <c r="J283" s="152"/>
      <c r="K283" s="152"/>
      <c r="L283" s="152"/>
      <c r="M283" s="20"/>
      <c r="N283" s="20"/>
      <c r="O283" s="20"/>
      <c r="P283" s="20"/>
      <c r="Q283" s="20"/>
      <c r="R283" s="20"/>
      <c r="S283" s="20"/>
      <c r="T283" s="20"/>
      <c r="U283" s="20"/>
      <c r="V283" s="20"/>
      <c r="W283" s="20"/>
      <c r="X283" s="20"/>
      <c r="Y283" s="20"/>
      <c r="Z283" s="20"/>
      <c r="AA283" s="20"/>
      <c r="AB283" s="20"/>
    </row>
    <row r="284" spans="1:28" x14ac:dyDescent="0.25">
      <c r="A284" s="209"/>
      <c r="G284" s="152"/>
      <c r="H284" s="152"/>
      <c r="I284" s="152"/>
      <c r="J284" s="152"/>
      <c r="K284" s="152"/>
      <c r="L284" s="152"/>
      <c r="M284" s="20"/>
      <c r="N284" s="20"/>
      <c r="O284" s="20"/>
      <c r="P284" s="20"/>
      <c r="Q284" s="20"/>
      <c r="R284" s="20"/>
      <c r="S284" s="20"/>
      <c r="T284" s="20"/>
      <c r="U284" s="20"/>
      <c r="V284" s="20"/>
      <c r="W284" s="20"/>
      <c r="X284" s="20"/>
      <c r="Y284" s="20"/>
      <c r="Z284" s="20"/>
      <c r="AA284" s="20"/>
      <c r="AB284" s="20"/>
    </row>
    <row r="285" spans="1:28" x14ac:dyDescent="0.25">
      <c r="A285" s="209"/>
      <c r="G285" s="152"/>
      <c r="H285" s="152"/>
      <c r="I285" s="152"/>
      <c r="J285" s="152"/>
      <c r="K285" s="152"/>
      <c r="L285" s="152"/>
      <c r="M285" s="20"/>
      <c r="N285" s="20"/>
      <c r="O285" s="20"/>
      <c r="P285" s="20"/>
      <c r="Q285" s="20"/>
      <c r="R285" s="20"/>
      <c r="S285" s="20"/>
      <c r="T285" s="20"/>
      <c r="U285" s="20"/>
      <c r="V285" s="20"/>
      <c r="W285" s="20"/>
      <c r="X285" s="20"/>
      <c r="Y285" s="20"/>
      <c r="Z285" s="20"/>
      <c r="AA285" s="20"/>
      <c r="AB285" s="20"/>
    </row>
    <row r="286" spans="1:28" x14ac:dyDescent="0.25">
      <c r="A286" s="209"/>
      <c r="G286" s="152"/>
      <c r="H286" s="152"/>
      <c r="I286" s="152"/>
      <c r="J286" s="152"/>
      <c r="K286" s="152"/>
      <c r="L286" s="152"/>
      <c r="M286" s="20"/>
      <c r="N286" s="20"/>
      <c r="O286" s="20"/>
      <c r="P286" s="20"/>
      <c r="Q286" s="20"/>
      <c r="R286" s="20"/>
      <c r="S286" s="20"/>
      <c r="T286" s="20"/>
      <c r="U286" s="20"/>
      <c r="V286" s="20"/>
      <c r="W286" s="20"/>
      <c r="X286" s="20"/>
      <c r="Y286" s="20"/>
      <c r="Z286" s="20"/>
      <c r="AA286" s="20"/>
      <c r="AB286" s="20"/>
    </row>
    <row r="287" spans="1:28" x14ac:dyDescent="0.25">
      <c r="A287" s="209"/>
      <c r="G287" s="152"/>
      <c r="H287" s="152"/>
      <c r="I287" s="152"/>
      <c r="J287" s="152"/>
      <c r="K287" s="152"/>
      <c r="L287" s="152"/>
      <c r="M287" s="20"/>
      <c r="N287" s="20"/>
      <c r="O287" s="20"/>
      <c r="P287" s="20"/>
      <c r="Q287" s="20"/>
      <c r="R287" s="20"/>
      <c r="S287" s="20"/>
      <c r="T287" s="20"/>
      <c r="U287" s="20"/>
      <c r="V287" s="20"/>
      <c r="W287" s="20"/>
      <c r="X287" s="20"/>
      <c r="Y287" s="20"/>
      <c r="Z287" s="20"/>
      <c r="AA287" s="20"/>
      <c r="AB287" s="20"/>
    </row>
    <row r="288" spans="1:28" x14ac:dyDescent="0.25">
      <c r="A288" s="209"/>
      <c r="G288" s="152"/>
      <c r="H288" s="152"/>
      <c r="I288" s="152"/>
      <c r="J288" s="152"/>
      <c r="K288" s="152"/>
      <c r="L288" s="152"/>
      <c r="M288" s="20"/>
      <c r="N288" s="20"/>
      <c r="O288" s="20"/>
      <c r="P288" s="20"/>
      <c r="Q288" s="20"/>
      <c r="R288" s="20"/>
      <c r="S288" s="20"/>
      <c r="T288" s="20"/>
      <c r="U288" s="20"/>
      <c r="V288" s="20"/>
      <c r="W288" s="20"/>
      <c r="X288" s="20"/>
      <c r="Y288" s="20"/>
      <c r="Z288" s="20"/>
      <c r="AA288" s="20"/>
      <c r="AB288" s="20"/>
    </row>
    <row r="289" spans="1:28" x14ac:dyDescent="0.25">
      <c r="A289" s="209"/>
      <c r="G289" s="152"/>
      <c r="H289" s="152"/>
      <c r="I289" s="152"/>
      <c r="J289" s="152"/>
      <c r="K289" s="152"/>
      <c r="L289" s="152"/>
      <c r="M289" s="20"/>
      <c r="N289" s="20"/>
      <c r="O289" s="20"/>
      <c r="P289" s="20"/>
      <c r="Q289" s="20"/>
      <c r="R289" s="20"/>
      <c r="S289" s="20"/>
      <c r="T289" s="20"/>
      <c r="U289" s="20"/>
      <c r="V289" s="20"/>
      <c r="W289" s="20"/>
      <c r="X289" s="20"/>
      <c r="Y289" s="20"/>
      <c r="Z289" s="20"/>
      <c r="AA289" s="20"/>
      <c r="AB289" s="20"/>
    </row>
    <row r="290" spans="1:28" x14ac:dyDescent="0.25">
      <c r="A290" s="209"/>
      <c r="G290" s="152"/>
      <c r="H290" s="152"/>
      <c r="I290" s="152"/>
      <c r="J290" s="152"/>
      <c r="K290" s="152"/>
      <c r="L290" s="152"/>
      <c r="M290" s="20"/>
      <c r="N290" s="20"/>
      <c r="O290" s="20"/>
      <c r="P290" s="20"/>
      <c r="Q290" s="20"/>
      <c r="R290" s="20"/>
      <c r="S290" s="20"/>
      <c r="T290" s="20"/>
      <c r="U290" s="20"/>
      <c r="V290" s="20"/>
      <c r="W290" s="20"/>
      <c r="X290" s="20"/>
      <c r="Y290" s="20"/>
      <c r="Z290" s="20"/>
      <c r="AA290" s="20"/>
      <c r="AB290" s="20"/>
    </row>
    <row r="291" spans="1:28" x14ac:dyDescent="0.25">
      <c r="A291" s="209"/>
      <c r="G291" s="152"/>
      <c r="H291" s="152"/>
      <c r="I291" s="152"/>
      <c r="J291" s="152"/>
      <c r="K291" s="152"/>
      <c r="L291" s="152"/>
      <c r="M291" s="20"/>
      <c r="N291" s="20"/>
      <c r="O291" s="20"/>
      <c r="P291" s="20"/>
      <c r="Q291" s="20"/>
      <c r="R291" s="20"/>
      <c r="S291" s="20"/>
      <c r="T291" s="20"/>
      <c r="U291" s="20"/>
      <c r="V291" s="20"/>
      <c r="W291" s="20"/>
      <c r="X291" s="20"/>
      <c r="Y291" s="20"/>
      <c r="Z291" s="20"/>
      <c r="AA291" s="20"/>
      <c r="AB291" s="20"/>
    </row>
    <row r="292" spans="1:28" x14ac:dyDescent="0.25">
      <c r="A292" s="209"/>
      <c r="G292" s="152"/>
      <c r="H292" s="152"/>
      <c r="I292" s="152"/>
      <c r="J292" s="152"/>
      <c r="K292" s="152"/>
      <c r="L292" s="152"/>
      <c r="M292" s="20"/>
      <c r="N292" s="20"/>
      <c r="O292" s="20"/>
      <c r="P292" s="20"/>
      <c r="Q292" s="20"/>
      <c r="R292" s="20"/>
      <c r="S292" s="20"/>
      <c r="T292" s="20"/>
      <c r="U292" s="20"/>
      <c r="V292" s="20"/>
      <c r="W292" s="20"/>
      <c r="X292" s="20"/>
      <c r="Y292" s="20"/>
      <c r="Z292" s="20"/>
      <c r="AA292" s="20"/>
      <c r="AB292" s="20"/>
    </row>
    <row r="293" spans="1:28" x14ac:dyDescent="0.25">
      <c r="A293" s="209"/>
      <c r="G293" s="152"/>
      <c r="H293" s="152"/>
      <c r="I293" s="152"/>
      <c r="J293" s="152"/>
      <c r="K293" s="152"/>
      <c r="L293" s="152"/>
      <c r="M293" s="20"/>
      <c r="N293" s="20"/>
      <c r="O293" s="20"/>
      <c r="P293" s="20"/>
      <c r="Q293" s="20"/>
      <c r="R293" s="20"/>
      <c r="S293" s="20"/>
      <c r="T293" s="20"/>
      <c r="U293" s="20"/>
      <c r="V293" s="20"/>
      <c r="W293" s="20"/>
      <c r="X293" s="20"/>
      <c r="Y293" s="20"/>
      <c r="Z293" s="20"/>
      <c r="AA293" s="20"/>
      <c r="AB293" s="20"/>
    </row>
    <row r="294" spans="1:28" x14ac:dyDescent="0.25">
      <c r="A294" s="209"/>
      <c r="G294" s="152"/>
      <c r="H294" s="152"/>
      <c r="I294" s="152"/>
      <c r="J294" s="152"/>
      <c r="K294" s="152"/>
      <c r="L294" s="152"/>
      <c r="M294" s="20"/>
      <c r="N294" s="20"/>
      <c r="O294" s="20"/>
      <c r="P294" s="20"/>
      <c r="Q294" s="20"/>
      <c r="R294" s="20"/>
      <c r="S294" s="20"/>
      <c r="T294" s="20"/>
      <c r="U294" s="20"/>
      <c r="V294" s="20"/>
      <c r="W294" s="20"/>
      <c r="X294" s="20"/>
      <c r="Y294" s="20"/>
      <c r="Z294" s="20"/>
      <c r="AA294" s="20"/>
      <c r="AB294" s="20"/>
    </row>
    <row r="295" spans="1:28" x14ac:dyDescent="0.25">
      <c r="A295" s="209"/>
      <c r="G295" s="152"/>
      <c r="H295" s="152"/>
      <c r="I295" s="152"/>
      <c r="J295" s="152"/>
      <c r="K295" s="152"/>
      <c r="L295" s="152"/>
      <c r="M295" s="20"/>
      <c r="N295" s="20"/>
      <c r="O295" s="20"/>
      <c r="P295" s="20"/>
      <c r="Q295" s="20"/>
      <c r="R295" s="20"/>
      <c r="S295" s="20"/>
      <c r="T295" s="20"/>
      <c r="U295" s="20"/>
      <c r="V295" s="20"/>
      <c r="W295" s="20"/>
      <c r="X295" s="20"/>
      <c r="Y295" s="20"/>
      <c r="Z295" s="20"/>
      <c r="AA295" s="20"/>
      <c r="AB295" s="20"/>
    </row>
    <row r="296" spans="1:28" x14ac:dyDescent="0.25">
      <c r="A296" s="209"/>
      <c r="G296" s="152"/>
      <c r="H296" s="152"/>
      <c r="I296" s="152"/>
      <c r="J296" s="152"/>
      <c r="K296" s="152"/>
      <c r="L296" s="152"/>
      <c r="M296" s="20"/>
      <c r="N296" s="20"/>
      <c r="O296" s="20"/>
      <c r="P296" s="20"/>
      <c r="Q296" s="20"/>
      <c r="R296" s="20"/>
      <c r="S296" s="20"/>
      <c r="T296" s="20"/>
      <c r="U296" s="20"/>
      <c r="V296" s="20"/>
      <c r="W296" s="20"/>
      <c r="X296" s="20"/>
      <c r="Y296" s="20"/>
      <c r="Z296" s="20"/>
      <c r="AA296" s="20"/>
      <c r="AB296" s="20"/>
    </row>
    <row r="297" spans="1:28" x14ac:dyDescent="0.25">
      <c r="A297" s="209"/>
      <c r="G297" s="152"/>
      <c r="H297" s="152"/>
      <c r="I297" s="152"/>
      <c r="J297" s="152"/>
      <c r="K297" s="152"/>
      <c r="L297" s="152"/>
      <c r="M297" s="20"/>
      <c r="N297" s="20"/>
      <c r="O297" s="20"/>
      <c r="P297" s="20"/>
      <c r="Q297" s="20"/>
      <c r="R297" s="20"/>
      <c r="S297" s="20"/>
      <c r="T297" s="20"/>
      <c r="U297" s="20"/>
      <c r="V297" s="20"/>
      <c r="W297" s="20"/>
      <c r="X297" s="20"/>
      <c r="Y297" s="20"/>
      <c r="Z297" s="20"/>
      <c r="AA297" s="20"/>
      <c r="AB297" s="20"/>
    </row>
    <row r="298" spans="1:28" x14ac:dyDescent="0.25">
      <c r="A298" s="209"/>
      <c r="G298" s="152"/>
      <c r="H298" s="152"/>
      <c r="I298" s="152"/>
      <c r="J298" s="152"/>
      <c r="K298" s="152"/>
      <c r="L298" s="152"/>
      <c r="M298" s="20"/>
      <c r="N298" s="20"/>
      <c r="O298" s="20"/>
      <c r="P298" s="20"/>
      <c r="Q298" s="20"/>
      <c r="R298" s="20"/>
      <c r="S298" s="20"/>
      <c r="T298" s="20"/>
      <c r="U298" s="20"/>
      <c r="V298" s="20"/>
      <c r="W298" s="20"/>
      <c r="X298" s="20"/>
      <c r="Y298" s="20"/>
      <c r="Z298" s="20"/>
      <c r="AA298" s="20"/>
      <c r="AB298" s="20"/>
    </row>
    <row r="299" spans="1:28" x14ac:dyDescent="0.25">
      <c r="A299" s="209"/>
      <c r="G299" s="152"/>
      <c r="H299" s="152"/>
      <c r="I299" s="152"/>
      <c r="J299" s="152"/>
      <c r="K299" s="152"/>
      <c r="L299" s="152"/>
      <c r="M299" s="20"/>
      <c r="N299" s="20"/>
      <c r="O299" s="20"/>
      <c r="P299" s="20"/>
      <c r="Q299" s="20"/>
      <c r="R299" s="20"/>
      <c r="S299" s="20"/>
      <c r="T299" s="20"/>
      <c r="U299" s="20"/>
      <c r="V299" s="20"/>
      <c r="W299" s="20"/>
      <c r="X299" s="20"/>
      <c r="Y299" s="20"/>
      <c r="Z299" s="20"/>
      <c r="AA299" s="20"/>
      <c r="AB299" s="20"/>
    </row>
    <row r="300" spans="1:28" x14ac:dyDescent="0.25">
      <c r="A300" s="209"/>
      <c r="G300" s="152"/>
      <c r="H300" s="152"/>
      <c r="I300" s="152"/>
      <c r="J300" s="152"/>
      <c r="K300" s="152"/>
      <c r="L300" s="152"/>
      <c r="M300" s="20"/>
      <c r="N300" s="20"/>
      <c r="O300" s="20"/>
      <c r="P300" s="20"/>
      <c r="Q300" s="20"/>
      <c r="R300" s="20"/>
      <c r="S300" s="20"/>
      <c r="T300" s="20"/>
      <c r="U300" s="20"/>
      <c r="V300" s="20"/>
      <c r="W300" s="20"/>
      <c r="X300" s="20"/>
      <c r="Y300" s="20"/>
      <c r="Z300" s="20"/>
      <c r="AA300" s="20"/>
      <c r="AB300" s="20"/>
    </row>
    <row r="301" spans="1:28" x14ac:dyDescent="0.25">
      <c r="A301" s="209"/>
      <c r="G301" s="152"/>
      <c r="H301" s="152"/>
      <c r="I301" s="152"/>
      <c r="J301" s="152"/>
      <c r="K301" s="152"/>
      <c r="L301" s="152"/>
      <c r="M301" s="20"/>
      <c r="N301" s="20"/>
      <c r="O301" s="20"/>
      <c r="P301" s="20"/>
      <c r="Q301" s="20"/>
      <c r="R301" s="20"/>
      <c r="S301" s="20"/>
      <c r="T301" s="20"/>
      <c r="U301" s="20"/>
      <c r="V301" s="20"/>
      <c r="W301" s="20"/>
      <c r="X301" s="20"/>
      <c r="Y301" s="20"/>
      <c r="Z301" s="20"/>
      <c r="AA301" s="20"/>
      <c r="AB301" s="20"/>
    </row>
    <row r="302" spans="1:28" x14ac:dyDescent="0.25">
      <c r="A302" s="209"/>
      <c r="G302" s="152"/>
      <c r="H302" s="152"/>
      <c r="I302" s="152"/>
      <c r="J302" s="152"/>
      <c r="K302" s="152"/>
      <c r="L302" s="152"/>
      <c r="M302" s="20"/>
      <c r="N302" s="20"/>
      <c r="O302" s="20"/>
      <c r="P302" s="20"/>
      <c r="Q302" s="20"/>
      <c r="R302" s="20"/>
      <c r="S302" s="20"/>
      <c r="T302" s="20"/>
      <c r="U302" s="20"/>
      <c r="V302" s="20"/>
      <c r="W302" s="20"/>
      <c r="X302" s="20"/>
      <c r="Y302" s="20"/>
      <c r="Z302" s="20"/>
      <c r="AA302" s="20"/>
      <c r="AB302" s="20"/>
    </row>
    <row r="303" spans="1:28" x14ac:dyDescent="0.25">
      <c r="A303" s="209"/>
      <c r="G303" s="152"/>
      <c r="H303" s="152"/>
      <c r="I303" s="152"/>
      <c r="J303" s="152"/>
      <c r="K303" s="152"/>
      <c r="L303" s="152"/>
      <c r="M303" s="20"/>
      <c r="N303" s="20"/>
      <c r="O303" s="20"/>
      <c r="P303" s="20"/>
      <c r="Q303" s="20"/>
      <c r="R303" s="20"/>
      <c r="S303" s="20"/>
      <c r="T303" s="20"/>
      <c r="U303" s="20"/>
      <c r="V303" s="20"/>
      <c r="W303" s="20"/>
      <c r="X303" s="20"/>
      <c r="Y303" s="20"/>
      <c r="Z303" s="20"/>
      <c r="AA303" s="20"/>
      <c r="AB303" s="20"/>
    </row>
    <row r="304" spans="1:28" x14ac:dyDescent="0.25">
      <c r="A304" s="209"/>
      <c r="G304" s="152"/>
      <c r="H304" s="152"/>
      <c r="I304" s="152"/>
      <c r="J304" s="152"/>
      <c r="K304" s="152"/>
      <c r="L304" s="152"/>
      <c r="M304" s="20"/>
      <c r="N304" s="20"/>
      <c r="O304" s="20"/>
      <c r="P304" s="20"/>
      <c r="Q304" s="20"/>
      <c r="R304" s="20"/>
      <c r="S304" s="20"/>
      <c r="T304" s="20"/>
      <c r="U304" s="20"/>
      <c r="V304" s="20"/>
      <c r="W304" s="20"/>
      <c r="X304" s="20"/>
      <c r="Y304" s="20"/>
      <c r="Z304" s="20"/>
      <c r="AA304" s="20"/>
      <c r="AB304" s="20"/>
    </row>
    <row r="305" spans="1:28" x14ac:dyDescent="0.25">
      <c r="A305" s="209"/>
      <c r="G305" s="152"/>
      <c r="H305" s="152"/>
      <c r="I305" s="152"/>
      <c r="J305" s="152"/>
      <c r="K305" s="152"/>
      <c r="L305" s="152"/>
      <c r="M305" s="20"/>
      <c r="N305" s="20"/>
      <c r="O305" s="20"/>
      <c r="P305" s="20"/>
      <c r="Q305" s="20"/>
      <c r="R305" s="20"/>
      <c r="S305" s="20"/>
      <c r="T305" s="20"/>
      <c r="U305" s="20"/>
      <c r="V305" s="20"/>
      <c r="W305" s="20"/>
      <c r="X305" s="20"/>
      <c r="Y305" s="20"/>
      <c r="Z305" s="20"/>
      <c r="AA305" s="20"/>
      <c r="AB305" s="20"/>
    </row>
    <row r="306" spans="1:28" x14ac:dyDescent="0.25">
      <c r="A306" s="209"/>
      <c r="G306" s="152"/>
      <c r="H306" s="152"/>
      <c r="I306" s="152"/>
      <c r="J306" s="152"/>
      <c r="K306" s="152"/>
      <c r="L306" s="152"/>
      <c r="M306" s="20"/>
      <c r="N306" s="20"/>
      <c r="O306" s="20"/>
      <c r="P306" s="20"/>
      <c r="Q306" s="20"/>
      <c r="R306" s="20"/>
      <c r="S306" s="20"/>
      <c r="T306" s="20"/>
      <c r="U306" s="20"/>
      <c r="V306" s="20"/>
      <c r="W306" s="20"/>
      <c r="X306" s="20"/>
      <c r="Y306" s="20"/>
      <c r="Z306" s="20"/>
      <c r="AA306" s="20"/>
      <c r="AB306" s="20"/>
    </row>
    <row r="307" spans="1:28" x14ac:dyDescent="0.25">
      <c r="A307" s="209"/>
      <c r="G307" s="152"/>
      <c r="H307" s="152"/>
      <c r="I307" s="152"/>
      <c r="J307" s="152"/>
      <c r="K307" s="152"/>
      <c r="L307" s="152"/>
      <c r="M307" s="20"/>
      <c r="N307" s="20"/>
      <c r="O307" s="20"/>
      <c r="P307" s="20"/>
      <c r="Q307" s="20"/>
      <c r="R307" s="20"/>
      <c r="S307" s="20"/>
      <c r="T307" s="20"/>
      <c r="U307" s="20"/>
      <c r="V307" s="20"/>
      <c r="W307" s="20"/>
      <c r="X307" s="20"/>
      <c r="Y307" s="20"/>
      <c r="Z307" s="20"/>
      <c r="AA307" s="20"/>
      <c r="AB307" s="20"/>
    </row>
    <row r="308" spans="1:28" x14ac:dyDescent="0.25">
      <c r="A308" s="209"/>
      <c r="G308" s="152"/>
      <c r="H308" s="152"/>
      <c r="I308" s="152"/>
      <c r="J308" s="152"/>
      <c r="K308" s="152"/>
      <c r="L308" s="152"/>
      <c r="M308" s="20"/>
      <c r="N308" s="20"/>
      <c r="O308" s="20"/>
      <c r="P308" s="20"/>
      <c r="Q308" s="20"/>
      <c r="R308" s="20"/>
      <c r="S308" s="20"/>
      <c r="T308" s="20"/>
      <c r="U308" s="20"/>
      <c r="V308" s="20"/>
      <c r="W308" s="20"/>
      <c r="X308" s="20"/>
      <c r="Y308" s="20"/>
      <c r="Z308" s="20"/>
      <c r="AA308" s="20"/>
      <c r="AB308" s="20"/>
    </row>
    <row r="309" spans="1:28" x14ac:dyDescent="0.25">
      <c r="A309" s="209"/>
      <c r="G309" s="152"/>
      <c r="H309" s="152"/>
      <c r="I309" s="152"/>
      <c r="J309" s="152"/>
      <c r="K309" s="152"/>
      <c r="L309" s="152"/>
      <c r="M309" s="20"/>
      <c r="N309" s="20"/>
      <c r="O309" s="20"/>
      <c r="P309" s="20"/>
      <c r="Q309" s="20"/>
      <c r="R309" s="20"/>
      <c r="S309" s="20"/>
      <c r="T309" s="20"/>
      <c r="U309" s="20"/>
      <c r="V309" s="20"/>
      <c r="W309" s="20"/>
      <c r="X309" s="20"/>
      <c r="Y309" s="20"/>
      <c r="Z309" s="20"/>
      <c r="AA309" s="20"/>
      <c r="AB309" s="20"/>
    </row>
    <row r="310" spans="1:28" x14ac:dyDescent="0.25">
      <c r="A310" s="209"/>
      <c r="G310" s="152"/>
      <c r="H310" s="152"/>
      <c r="I310" s="152"/>
      <c r="J310" s="152"/>
      <c r="K310" s="152"/>
      <c r="L310" s="152"/>
      <c r="M310" s="20"/>
      <c r="N310" s="20"/>
      <c r="O310" s="20"/>
      <c r="P310" s="20"/>
      <c r="Q310" s="20"/>
      <c r="R310" s="20"/>
      <c r="S310" s="20"/>
      <c r="T310" s="20"/>
      <c r="U310" s="20"/>
      <c r="V310" s="20"/>
      <c r="W310" s="20"/>
      <c r="X310" s="20"/>
      <c r="Y310" s="20"/>
      <c r="Z310" s="20"/>
      <c r="AA310" s="20"/>
      <c r="AB310" s="20"/>
    </row>
    <row r="311" spans="1:28" x14ac:dyDescent="0.25">
      <c r="A311" s="209"/>
      <c r="G311" s="152"/>
      <c r="H311" s="152"/>
      <c r="I311" s="152"/>
      <c r="J311" s="152"/>
      <c r="K311" s="152"/>
      <c r="L311" s="152"/>
      <c r="M311" s="20"/>
      <c r="N311" s="20"/>
      <c r="O311" s="20"/>
      <c r="P311" s="20"/>
      <c r="Q311" s="20"/>
      <c r="R311" s="20"/>
      <c r="S311" s="20"/>
      <c r="T311" s="20"/>
      <c r="U311" s="20"/>
      <c r="V311" s="20"/>
      <c r="W311" s="20"/>
      <c r="X311" s="20"/>
      <c r="Y311" s="20"/>
      <c r="Z311" s="20"/>
      <c r="AA311" s="20"/>
      <c r="AB311" s="20"/>
    </row>
    <row r="312" spans="1:28" x14ac:dyDescent="0.25">
      <c r="A312" s="209"/>
      <c r="G312" s="152"/>
      <c r="H312" s="152"/>
      <c r="I312" s="152"/>
      <c r="J312" s="152"/>
      <c r="K312" s="152"/>
      <c r="L312" s="152"/>
      <c r="M312" s="20"/>
      <c r="N312" s="20"/>
      <c r="O312" s="20"/>
      <c r="P312" s="20"/>
      <c r="Q312" s="20"/>
      <c r="R312" s="20"/>
      <c r="S312" s="20"/>
      <c r="T312" s="20"/>
      <c r="U312" s="20"/>
      <c r="V312" s="20"/>
      <c r="W312" s="20"/>
      <c r="X312" s="20"/>
      <c r="Y312" s="20"/>
      <c r="Z312" s="20"/>
      <c r="AA312" s="20"/>
      <c r="AB312" s="20"/>
    </row>
    <row r="313" spans="1:28" x14ac:dyDescent="0.25">
      <c r="A313" s="209"/>
      <c r="G313" s="152"/>
      <c r="H313" s="152"/>
      <c r="I313" s="152"/>
      <c r="J313" s="152"/>
      <c r="K313" s="152"/>
      <c r="L313" s="152"/>
      <c r="M313" s="20"/>
      <c r="N313" s="20"/>
      <c r="O313" s="20"/>
      <c r="P313" s="20"/>
      <c r="Q313" s="20"/>
      <c r="R313" s="20"/>
      <c r="S313" s="20"/>
      <c r="T313" s="20"/>
      <c r="U313" s="20"/>
      <c r="V313" s="20"/>
      <c r="W313" s="20"/>
      <c r="X313" s="20"/>
      <c r="Y313" s="20"/>
      <c r="Z313" s="20"/>
      <c r="AA313" s="20"/>
      <c r="AB313" s="20"/>
    </row>
    <row r="314" spans="1:28" x14ac:dyDescent="0.25">
      <c r="A314" s="209"/>
      <c r="G314" s="152"/>
      <c r="H314" s="152"/>
      <c r="I314" s="152"/>
      <c r="J314" s="152"/>
      <c r="K314" s="152"/>
      <c r="L314" s="152"/>
      <c r="M314" s="20"/>
      <c r="N314" s="20"/>
      <c r="O314" s="20"/>
      <c r="P314" s="20"/>
      <c r="Q314" s="20"/>
      <c r="R314" s="20"/>
      <c r="S314" s="20"/>
      <c r="T314" s="20"/>
      <c r="U314" s="20"/>
      <c r="V314" s="20"/>
      <c r="W314" s="20"/>
      <c r="X314" s="20"/>
      <c r="Y314" s="20"/>
      <c r="Z314" s="20"/>
      <c r="AA314" s="20"/>
      <c r="AB314" s="20"/>
    </row>
    <row r="315" spans="1:28" x14ac:dyDescent="0.25">
      <c r="A315" s="209"/>
      <c r="G315" s="152"/>
      <c r="H315" s="152"/>
      <c r="I315" s="152"/>
      <c r="J315" s="152"/>
      <c r="K315" s="152"/>
      <c r="L315" s="152"/>
      <c r="M315" s="20"/>
      <c r="N315" s="20"/>
      <c r="O315" s="20"/>
      <c r="P315" s="20"/>
      <c r="Q315" s="20"/>
      <c r="R315" s="20"/>
      <c r="S315" s="20"/>
      <c r="T315" s="20"/>
      <c r="U315" s="20"/>
      <c r="V315" s="20"/>
      <c r="W315" s="20"/>
      <c r="X315" s="20"/>
      <c r="Y315" s="20"/>
      <c r="Z315" s="20"/>
      <c r="AA315" s="20"/>
      <c r="AB315" s="20"/>
    </row>
    <row r="316" spans="1:28" x14ac:dyDescent="0.25">
      <c r="A316" s="209"/>
      <c r="G316" s="152"/>
      <c r="H316" s="152"/>
      <c r="I316" s="152"/>
      <c r="J316" s="152"/>
      <c r="K316" s="152"/>
      <c r="L316" s="152"/>
      <c r="M316" s="20"/>
      <c r="N316" s="20"/>
      <c r="O316" s="20"/>
      <c r="P316" s="20"/>
      <c r="Q316" s="20"/>
      <c r="R316" s="20"/>
      <c r="S316" s="20"/>
      <c r="T316" s="20"/>
      <c r="U316" s="20"/>
      <c r="V316" s="20"/>
      <c r="W316" s="20"/>
      <c r="X316" s="20"/>
      <c r="Y316" s="20"/>
      <c r="Z316" s="20"/>
      <c r="AA316" s="20"/>
      <c r="AB316" s="20"/>
    </row>
    <row r="317" spans="1:28" x14ac:dyDescent="0.25">
      <c r="A317" s="209"/>
      <c r="G317" s="152"/>
      <c r="H317" s="152"/>
      <c r="I317" s="152"/>
      <c r="J317" s="152"/>
      <c r="K317" s="152"/>
      <c r="L317" s="152"/>
      <c r="M317" s="20"/>
      <c r="N317" s="20"/>
      <c r="O317" s="20"/>
      <c r="P317" s="20"/>
      <c r="Q317" s="20"/>
      <c r="R317" s="20"/>
      <c r="S317" s="20"/>
      <c r="T317" s="20"/>
      <c r="U317" s="20"/>
      <c r="V317" s="20"/>
      <c r="W317" s="20"/>
      <c r="X317" s="20"/>
      <c r="Y317" s="20"/>
      <c r="Z317" s="20"/>
      <c r="AA317" s="20"/>
      <c r="AB317" s="20"/>
    </row>
    <row r="318" spans="1:28" x14ac:dyDescent="0.25">
      <c r="A318" s="209"/>
      <c r="G318" s="152"/>
      <c r="H318" s="152"/>
      <c r="I318" s="152"/>
      <c r="J318" s="152"/>
      <c r="K318" s="152"/>
      <c r="L318" s="152"/>
      <c r="M318" s="20"/>
      <c r="N318" s="20"/>
      <c r="O318" s="20"/>
      <c r="P318" s="20"/>
      <c r="Q318" s="20"/>
      <c r="R318" s="20"/>
      <c r="S318" s="20"/>
      <c r="T318" s="20"/>
      <c r="U318" s="20"/>
      <c r="V318" s="20"/>
      <c r="W318" s="20"/>
      <c r="X318" s="20"/>
      <c r="Y318" s="20"/>
      <c r="Z318" s="20"/>
      <c r="AA318" s="20"/>
      <c r="AB318" s="20"/>
    </row>
    <row r="319" spans="1:28" x14ac:dyDescent="0.25">
      <c r="A319" s="209"/>
      <c r="G319" s="152"/>
      <c r="H319" s="152"/>
      <c r="I319" s="152"/>
      <c r="J319" s="152"/>
      <c r="K319" s="152"/>
      <c r="L319" s="152"/>
      <c r="M319" s="20"/>
      <c r="N319" s="20"/>
      <c r="O319" s="20"/>
      <c r="P319" s="20"/>
      <c r="Q319" s="20"/>
      <c r="R319" s="20"/>
      <c r="S319" s="20"/>
      <c r="T319" s="20"/>
      <c r="U319" s="20"/>
      <c r="V319" s="20"/>
      <c r="W319" s="20"/>
      <c r="X319" s="20"/>
      <c r="Y319" s="20"/>
      <c r="Z319" s="20"/>
      <c r="AA319" s="20"/>
      <c r="AB319" s="20"/>
    </row>
    <row r="320" spans="1:28" x14ac:dyDescent="0.25">
      <c r="A320" s="209"/>
      <c r="G320" s="152"/>
      <c r="H320" s="152"/>
      <c r="I320" s="152"/>
      <c r="J320" s="152"/>
      <c r="K320" s="152"/>
      <c r="L320" s="152"/>
      <c r="M320" s="20"/>
      <c r="N320" s="20"/>
      <c r="O320" s="20"/>
      <c r="P320" s="20"/>
      <c r="Q320" s="20"/>
      <c r="R320" s="20"/>
      <c r="S320" s="20"/>
      <c r="T320" s="20"/>
      <c r="U320" s="20"/>
      <c r="V320" s="20"/>
      <c r="W320" s="20"/>
      <c r="X320" s="20"/>
      <c r="Y320" s="20"/>
      <c r="Z320" s="20"/>
      <c r="AA320" s="20"/>
      <c r="AB320" s="20"/>
    </row>
    <row r="321" spans="1:28" x14ac:dyDescent="0.25">
      <c r="A321" s="209"/>
      <c r="G321" s="152"/>
      <c r="H321" s="152"/>
      <c r="I321" s="152"/>
      <c r="J321" s="152"/>
      <c r="K321" s="152"/>
      <c r="L321" s="152"/>
      <c r="M321" s="20"/>
      <c r="N321" s="20"/>
      <c r="O321" s="20"/>
      <c r="P321" s="20"/>
      <c r="Q321" s="20"/>
      <c r="R321" s="20"/>
      <c r="S321" s="20"/>
      <c r="T321" s="20"/>
      <c r="U321" s="20"/>
      <c r="V321" s="20"/>
      <c r="W321" s="20"/>
      <c r="X321" s="20"/>
      <c r="Y321" s="20"/>
      <c r="Z321" s="20"/>
      <c r="AA321" s="20"/>
      <c r="AB321" s="20"/>
    </row>
    <row r="322" spans="1:28" x14ac:dyDescent="0.25">
      <c r="A322" s="209"/>
      <c r="G322" s="152"/>
      <c r="H322" s="152"/>
      <c r="I322" s="152"/>
      <c r="J322" s="152"/>
      <c r="K322" s="152"/>
      <c r="L322" s="152"/>
      <c r="M322" s="20"/>
      <c r="N322" s="20"/>
      <c r="O322" s="20"/>
      <c r="P322" s="20"/>
      <c r="Q322" s="20"/>
      <c r="R322" s="20"/>
      <c r="S322" s="20"/>
      <c r="T322" s="20"/>
      <c r="U322" s="20"/>
      <c r="V322" s="20"/>
      <c r="W322" s="20"/>
      <c r="X322" s="20"/>
      <c r="Y322" s="20"/>
      <c r="Z322" s="20"/>
      <c r="AA322" s="20"/>
      <c r="AB322" s="20"/>
    </row>
    <row r="323" spans="1:28" x14ac:dyDescent="0.25">
      <c r="A323" s="209"/>
      <c r="G323" s="152"/>
      <c r="H323" s="152"/>
      <c r="I323" s="152"/>
      <c r="J323" s="152"/>
      <c r="K323" s="152"/>
      <c r="L323" s="152"/>
      <c r="M323" s="20"/>
      <c r="N323" s="20"/>
      <c r="O323" s="20"/>
      <c r="P323" s="20"/>
      <c r="Q323" s="20"/>
      <c r="R323" s="20"/>
      <c r="S323" s="20"/>
      <c r="T323" s="20"/>
      <c r="U323" s="20"/>
      <c r="V323" s="20"/>
      <c r="W323" s="20"/>
      <c r="X323" s="20"/>
      <c r="Y323" s="20"/>
      <c r="Z323" s="20"/>
      <c r="AA323" s="20"/>
      <c r="AB323" s="20"/>
    </row>
    <row r="324" spans="1:28" x14ac:dyDescent="0.25">
      <c r="A324" s="209"/>
      <c r="G324" s="152"/>
      <c r="H324" s="152"/>
      <c r="I324" s="152"/>
      <c r="J324" s="152"/>
      <c r="K324" s="152"/>
      <c r="L324" s="152"/>
      <c r="M324" s="20"/>
      <c r="N324" s="20"/>
      <c r="O324" s="20"/>
      <c r="P324" s="20"/>
      <c r="Q324" s="20"/>
      <c r="R324" s="20"/>
      <c r="S324" s="20"/>
      <c r="T324" s="20"/>
      <c r="U324" s="20"/>
      <c r="V324" s="20"/>
      <c r="W324" s="20"/>
      <c r="X324" s="20"/>
      <c r="Y324" s="20"/>
      <c r="Z324" s="20"/>
      <c r="AA324" s="20"/>
      <c r="AB324" s="20"/>
    </row>
    <row r="325" spans="1:28" x14ac:dyDescent="0.25">
      <c r="A325" s="209"/>
      <c r="G325" s="152"/>
      <c r="H325" s="152"/>
      <c r="I325" s="152"/>
      <c r="J325" s="152"/>
      <c r="K325" s="152"/>
      <c r="L325" s="152"/>
      <c r="M325" s="20"/>
      <c r="N325" s="20"/>
      <c r="O325" s="20"/>
      <c r="P325" s="20"/>
      <c r="Q325" s="20"/>
      <c r="R325" s="20"/>
      <c r="S325" s="20"/>
      <c r="T325" s="20"/>
      <c r="U325" s="20"/>
      <c r="V325" s="20"/>
      <c r="W325" s="20"/>
      <c r="X325" s="20"/>
      <c r="Y325" s="20"/>
      <c r="Z325" s="20"/>
      <c r="AA325" s="20"/>
      <c r="AB325" s="20"/>
    </row>
    <row r="326" spans="1:28" x14ac:dyDescent="0.25">
      <c r="A326" s="209"/>
      <c r="G326" s="152"/>
      <c r="H326" s="152"/>
      <c r="I326" s="152"/>
      <c r="J326" s="152"/>
      <c r="K326" s="152"/>
      <c r="L326" s="152"/>
      <c r="M326" s="20"/>
      <c r="N326" s="20"/>
      <c r="O326" s="20"/>
      <c r="P326" s="20"/>
      <c r="Q326" s="20"/>
      <c r="R326" s="20"/>
      <c r="S326" s="20"/>
      <c r="T326" s="20"/>
      <c r="U326" s="20"/>
      <c r="V326" s="20"/>
      <c r="W326" s="20"/>
      <c r="X326" s="20"/>
      <c r="Y326" s="20"/>
      <c r="Z326" s="20"/>
      <c r="AA326" s="20"/>
      <c r="AB326" s="20"/>
    </row>
    <row r="327" spans="1:28" x14ac:dyDescent="0.25">
      <c r="A327" s="209"/>
      <c r="G327" s="152"/>
      <c r="H327" s="152"/>
      <c r="I327" s="152"/>
      <c r="J327" s="152"/>
      <c r="K327" s="152"/>
      <c r="L327" s="152"/>
      <c r="M327" s="20"/>
      <c r="N327" s="20"/>
      <c r="O327" s="20"/>
      <c r="P327" s="20"/>
      <c r="Q327" s="20"/>
      <c r="R327" s="20"/>
      <c r="S327" s="20"/>
      <c r="T327" s="20"/>
      <c r="U327" s="20"/>
      <c r="V327" s="20"/>
      <c r="W327" s="20"/>
      <c r="X327" s="20"/>
      <c r="Y327" s="20"/>
      <c r="Z327" s="20"/>
      <c r="AA327" s="20"/>
      <c r="AB327" s="20"/>
    </row>
    <row r="328" spans="1:28" x14ac:dyDescent="0.25">
      <c r="A328" s="209"/>
      <c r="G328" s="152"/>
      <c r="H328" s="152"/>
      <c r="I328" s="152"/>
      <c r="J328" s="152"/>
      <c r="K328" s="152"/>
      <c r="L328" s="152"/>
      <c r="M328" s="20"/>
      <c r="N328" s="20"/>
      <c r="O328" s="20"/>
      <c r="P328" s="20"/>
      <c r="Q328" s="20"/>
      <c r="R328" s="20"/>
      <c r="S328" s="20"/>
      <c r="T328" s="20"/>
      <c r="U328" s="20"/>
      <c r="V328" s="20"/>
      <c r="W328" s="20"/>
      <c r="X328" s="20"/>
      <c r="Y328" s="20"/>
      <c r="Z328" s="20"/>
      <c r="AA328" s="20"/>
      <c r="AB328" s="20"/>
    </row>
    <row r="329" spans="1:28" x14ac:dyDescent="0.25">
      <c r="A329" s="209"/>
      <c r="G329" s="152"/>
      <c r="H329" s="152"/>
      <c r="I329" s="152"/>
      <c r="J329" s="152"/>
      <c r="K329" s="152"/>
      <c r="L329" s="152"/>
      <c r="M329" s="20"/>
      <c r="N329" s="20"/>
      <c r="O329" s="20"/>
      <c r="P329" s="20"/>
      <c r="Q329" s="20"/>
      <c r="R329" s="20"/>
      <c r="S329" s="20"/>
      <c r="T329" s="20"/>
      <c r="U329" s="20"/>
      <c r="V329" s="20"/>
      <c r="W329" s="20"/>
      <c r="X329" s="20"/>
      <c r="Y329" s="20"/>
      <c r="Z329" s="20"/>
      <c r="AA329" s="20"/>
      <c r="AB329" s="20"/>
    </row>
    <row r="330" spans="1:28" x14ac:dyDescent="0.25">
      <c r="A330" s="209"/>
      <c r="G330" s="152"/>
      <c r="H330" s="152"/>
      <c r="I330" s="152"/>
      <c r="J330" s="152"/>
      <c r="K330" s="152"/>
      <c r="L330" s="152"/>
      <c r="M330" s="20"/>
      <c r="N330" s="20"/>
      <c r="O330" s="20"/>
      <c r="P330" s="20"/>
      <c r="Q330" s="20"/>
      <c r="R330" s="20"/>
      <c r="S330" s="20"/>
      <c r="T330" s="20"/>
      <c r="U330" s="20"/>
      <c r="V330" s="20"/>
      <c r="W330" s="20"/>
      <c r="X330" s="20"/>
      <c r="Y330" s="20"/>
      <c r="Z330" s="20"/>
      <c r="AA330" s="20"/>
      <c r="AB330" s="20"/>
    </row>
    <row r="331" spans="1:28" x14ac:dyDescent="0.25">
      <c r="A331" s="209"/>
      <c r="G331" s="152"/>
      <c r="H331" s="152"/>
      <c r="I331" s="152"/>
      <c r="J331" s="152"/>
      <c r="K331" s="152"/>
      <c r="L331" s="152"/>
      <c r="M331" s="20"/>
      <c r="N331" s="20"/>
      <c r="O331" s="20"/>
      <c r="P331" s="20"/>
      <c r="Q331" s="20"/>
      <c r="R331" s="20"/>
      <c r="S331" s="20"/>
      <c r="T331" s="20"/>
      <c r="U331" s="20"/>
      <c r="V331" s="20"/>
      <c r="W331" s="20"/>
      <c r="X331" s="20"/>
      <c r="Y331" s="20"/>
      <c r="Z331" s="20"/>
      <c r="AA331" s="20"/>
      <c r="AB331" s="20"/>
    </row>
    <row r="332" spans="1:28" x14ac:dyDescent="0.25">
      <c r="A332" s="209"/>
      <c r="G332" s="152"/>
      <c r="H332" s="152"/>
      <c r="I332" s="152"/>
      <c r="J332" s="152"/>
      <c r="K332" s="152"/>
      <c r="L332" s="152"/>
      <c r="M332" s="20"/>
      <c r="N332" s="20"/>
      <c r="O332" s="20"/>
      <c r="P332" s="20"/>
      <c r="Q332" s="20"/>
      <c r="R332" s="20"/>
      <c r="S332" s="20"/>
      <c r="T332" s="20"/>
      <c r="U332" s="20"/>
      <c r="V332" s="20"/>
      <c r="W332" s="20"/>
      <c r="X332" s="20"/>
      <c r="Y332" s="20"/>
      <c r="Z332" s="20"/>
      <c r="AA332" s="20"/>
      <c r="AB332" s="20"/>
    </row>
    <row r="333" spans="1:28" x14ac:dyDescent="0.25">
      <c r="A333" s="209"/>
      <c r="G333" s="152"/>
      <c r="H333" s="152"/>
      <c r="I333" s="152"/>
      <c r="J333" s="152"/>
      <c r="K333" s="152"/>
      <c r="L333" s="152"/>
      <c r="M333" s="20"/>
      <c r="N333" s="20"/>
      <c r="O333" s="20"/>
      <c r="P333" s="20"/>
      <c r="Q333" s="20"/>
      <c r="R333" s="20"/>
      <c r="S333" s="20"/>
      <c r="T333" s="20"/>
      <c r="U333" s="20"/>
      <c r="V333" s="20"/>
      <c r="W333" s="20"/>
      <c r="X333" s="20"/>
      <c r="Y333" s="20"/>
      <c r="Z333" s="20"/>
      <c r="AA333" s="20"/>
      <c r="AB333" s="20"/>
    </row>
    <row r="334" spans="1:28" x14ac:dyDescent="0.25">
      <c r="A334" s="209"/>
      <c r="G334" s="152"/>
      <c r="H334" s="152"/>
      <c r="I334" s="152"/>
      <c r="J334" s="152"/>
      <c r="K334" s="152"/>
      <c r="L334" s="152"/>
      <c r="M334" s="20"/>
      <c r="N334" s="20"/>
      <c r="O334" s="20"/>
      <c r="P334" s="20"/>
      <c r="Q334" s="20"/>
      <c r="R334" s="20"/>
      <c r="S334" s="20"/>
      <c r="T334" s="20"/>
      <c r="U334" s="20"/>
      <c r="V334" s="20"/>
      <c r="W334" s="20"/>
      <c r="X334" s="20"/>
      <c r="Y334" s="20"/>
      <c r="Z334" s="20"/>
      <c r="AA334" s="20"/>
      <c r="AB334" s="20"/>
    </row>
    <row r="335" spans="1:28" x14ac:dyDescent="0.25">
      <c r="A335" s="209"/>
      <c r="G335" s="152"/>
      <c r="H335" s="152"/>
      <c r="I335" s="152"/>
      <c r="J335" s="152"/>
      <c r="K335" s="152"/>
      <c r="L335" s="152"/>
      <c r="M335" s="20"/>
      <c r="N335" s="20"/>
      <c r="O335" s="20"/>
      <c r="P335" s="20"/>
      <c r="Q335" s="20"/>
      <c r="R335" s="20"/>
      <c r="S335" s="20"/>
      <c r="T335" s="20"/>
      <c r="U335" s="20"/>
      <c r="V335" s="20"/>
      <c r="W335" s="20"/>
      <c r="X335" s="20"/>
      <c r="Y335" s="20"/>
      <c r="Z335" s="20"/>
      <c r="AA335" s="20"/>
      <c r="AB335" s="20"/>
    </row>
    <row r="336" spans="1:28" x14ac:dyDescent="0.25">
      <c r="A336" s="209"/>
      <c r="G336" s="152"/>
      <c r="H336" s="152"/>
      <c r="I336" s="152"/>
      <c r="J336" s="152"/>
      <c r="K336" s="152"/>
      <c r="L336" s="152"/>
      <c r="M336" s="20"/>
      <c r="N336" s="20"/>
      <c r="O336" s="20"/>
      <c r="P336" s="20"/>
      <c r="Q336" s="20"/>
      <c r="R336" s="20"/>
      <c r="S336" s="20"/>
      <c r="T336" s="20"/>
      <c r="U336" s="20"/>
      <c r="V336" s="20"/>
      <c r="W336" s="20"/>
      <c r="X336" s="20"/>
      <c r="Y336" s="20"/>
      <c r="Z336" s="20"/>
      <c r="AA336" s="20"/>
      <c r="AB336" s="20"/>
    </row>
    <row r="337" spans="1:28" x14ac:dyDescent="0.25">
      <c r="A337" s="209"/>
      <c r="G337" s="152"/>
      <c r="H337" s="152"/>
      <c r="I337" s="152"/>
      <c r="J337" s="152"/>
      <c r="K337" s="152"/>
      <c r="L337" s="152"/>
      <c r="M337" s="20"/>
      <c r="N337" s="20"/>
      <c r="O337" s="20"/>
      <c r="P337" s="20"/>
      <c r="Q337" s="20"/>
      <c r="R337" s="20"/>
      <c r="S337" s="20"/>
      <c r="T337" s="20"/>
      <c r="U337" s="20"/>
      <c r="V337" s="20"/>
      <c r="W337" s="20"/>
      <c r="X337" s="20"/>
      <c r="Y337" s="20"/>
      <c r="Z337" s="20"/>
      <c r="AA337" s="20"/>
      <c r="AB337" s="20"/>
    </row>
    <row r="338" spans="1:28" x14ac:dyDescent="0.25">
      <c r="A338" s="209"/>
      <c r="G338" s="152"/>
      <c r="H338" s="152"/>
      <c r="I338" s="152"/>
      <c r="J338" s="152"/>
      <c r="K338" s="152"/>
      <c r="L338" s="152"/>
      <c r="M338" s="20"/>
      <c r="N338" s="20"/>
      <c r="O338" s="20"/>
      <c r="P338" s="20"/>
      <c r="Q338" s="20"/>
      <c r="R338" s="20"/>
      <c r="S338" s="20"/>
      <c r="T338" s="20"/>
      <c r="U338" s="20"/>
      <c r="V338" s="20"/>
      <c r="W338" s="20"/>
      <c r="X338" s="20"/>
      <c r="Y338" s="20"/>
      <c r="Z338" s="20"/>
      <c r="AA338" s="20"/>
      <c r="AB338" s="20"/>
    </row>
    <row r="339" spans="1:28" x14ac:dyDescent="0.25">
      <c r="A339" s="209"/>
      <c r="G339" s="152"/>
      <c r="H339" s="152"/>
      <c r="I339" s="152"/>
      <c r="J339" s="152"/>
      <c r="K339" s="152"/>
      <c r="L339" s="152"/>
      <c r="M339" s="20"/>
      <c r="N339" s="20"/>
      <c r="O339" s="20"/>
      <c r="P339" s="20"/>
      <c r="Q339" s="20"/>
      <c r="R339" s="20"/>
      <c r="S339" s="20"/>
      <c r="T339" s="20"/>
      <c r="U339" s="20"/>
      <c r="V339" s="20"/>
      <c r="W339" s="20"/>
      <c r="X339" s="20"/>
      <c r="Y339" s="20"/>
      <c r="Z339" s="20"/>
      <c r="AA339" s="20"/>
      <c r="AB339" s="20"/>
    </row>
    <row r="340" spans="1:28" x14ac:dyDescent="0.25">
      <c r="A340" s="209"/>
      <c r="G340" s="152"/>
      <c r="H340" s="152"/>
      <c r="I340" s="152"/>
      <c r="J340" s="152"/>
      <c r="K340" s="152"/>
      <c r="L340" s="152"/>
      <c r="M340" s="20"/>
      <c r="N340" s="20"/>
      <c r="O340" s="20"/>
      <c r="P340" s="20"/>
      <c r="Q340" s="20"/>
      <c r="R340" s="20"/>
      <c r="S340" s="20"/>
      <c r="T340" s="20"/>
      <c r="U340" s="20"/>
      <c r="V340" s="20"/>
      <c r="W340" s="20"/>
      <c r="X340" s="20"/>
      <c r="Y340" s="20"/>
      <c r="Z340" s="20"/>
      <c r="AA340" s="20"/>
      <c r="AB340" s="20"/>
    </row>
    <row r="341" spans="1:28" x14ac:dyDescent="0.25">
      <c r="A341" s="209"/>
      <c r="G341" s="152"/>
      <c r="H341" s="152"/>
      <c r="I341" s="152"/>
      <c r="J341" s="152"/>
      <c r="K341" s="152"/>
      <c r="L341" s="152"/>
      <c r="M341" s="20"/>
      <c r="N341" s="20"/>
      <c r="O341" s="20"/>
      <c r="P341" s="20"/>
      <c r="Q341" s="20"/>
      <c r="R341" s="20"/>
      <c r="S341" s="20"/>
      <c r="T341" s="20"/>
      <c r="U341" s="20"/>
      <c r="V341" s="20"/>
      <c r="W341" s="20"/>
      <c r="X341" s="20"/>
      <c r="Y341" s="20"/>
      <c r="Z341" s="20"/>
      <c r="AA341" s="20"/>
      <c r="AB341" s="20"/>
    </row>
    <row r="342" spans="1:28" x14ac:dyDescent="0.25">
      <c r="A342" s="209"/>
      <c r="G342" s="152"/>
      <c r="H342" s="152"/>
      <c r="I342" s="152"/>
      <c r="J342" s="152"/>
      <c r="K342" s="152"/>
      <c r="L342" s="152"/>
      <c r="M342" s="20"/>
      <c r="N342" s="20"/>
      <c r="O342" s="20"/>
      <c r="P342" s="20"/>
      <c r="Q342" s="20"/>
      <c r="R342" s="20"/>
      <c r="S342" s="20"/>
      <c r="T342" s="20"/>
      <c r="U342" s="20"/>
      <c r="V342" s="20"/>
      <c r="W342" s="20"/>
      <c r="X342" s="20"/>
      <c r="Y342" s="20"/>
      <c r="Z342" s="20"/>
      <c r="AA342" s="20"/>
      <c r="AB342" s="20"/>
    </row>
    <row r="343" spans="1:28" x14ac:dyDescent="0.25">
      <c r="A343" s="209"/>
      <c r="G343" s="152"/>
      <c r="H343" s="152"/>
      <c r="I343" s="152"/>
      <c r="J343" s="152"/>
      <c r="K343" s="152"/>
      <c r="L343" s="152"/>
      <c r="M343" s="20"/>
      <c r="N343" s="20"/>
      <c r="O343" s="20"/>
      <c r="P343" s="20"/>
      <c r="Q343" s="20"/>
      <c r="R343" s="20"/>
      <c r="S343" s="20"/>
      <c r="T343" s="20"/>
      <c r="U343" s="20"/>
      <c r="V343" s="20"/>
      <c r="W343" s="20"/>
      <c r="X343" s="20"/>
      <c r="Y343" s="20"/>
      <c r="Z343" s="20"/>
      <c r="AA343" s="20"/>
      <c r="AB343" s="20"/>
    </row>
    <row r="344" spans="1:28" x14ac:dyDescent="0.25">
      <c r="A344" s="209"/>
      <c r="G344" s="152"/>
      <c r="H344" s="152"/>
      <c r="I344" s="152"/>
      <c r="J344" s="152"/>
      <c r="K344" s="152"/>
      <c r="L344" s="152"/>
      <c r="M344" s="20"/>
      <c r="N344" s="20"/>
      <c r="O344" s="20"/>
      <c r="P344" s="20"/>
      <c r="Q344" s="20"/>
      <c r="R344" s="20"/>
      <c r="S344" s="20"/>
      <c r="T344" s="20"/>
      <c r="U344" s="20"/>
      <c r="V344" s="20"/>
      <c r="W344" s="20"/>
      <c r="X344" s="20"/>
      <c r="Y344" s="20"/>
      <c r="Z344" s="20"/>
      <c r="AA344" s="20"/>
      <c r="AB344" s="20"/>
    </row>
    <row r="345" spans="1:28" x14ac:dyDescent="0.25">
      <c r="A345" s="209"/>
      <c r="G345" s="152"/>
      <c r="H345" s="152"/>
      <c r="I345" s="152"/>
      <c r="J345" s="152"/>
      <c r="K345" s="152"/>
      <c r="L345" s="152"/>
      <c r="M345" s="20"/>
      <c r="N345" s="20"/>
      <c r="O345" s="20"/>
      <c r="P345" s="20"/>
      <c r="Q345" s="20"/>
      <c r="R345" s="20"/>
      <c r="S345" s="20"/>
      <c r="T345" s="20"/>
      <c r="U345" s="20"/>
      <c r="V345" s="20"/>
      <c r="W345" s="20"/>
      <c r="X345" s="20"/>
      <c r="Y345" s="20"/>
      <c r="Z345" s="20"/>
      <c r="AA345" s="20"/>
      <c r="AB345" s="20"/>
    </row>
    <row r="346" spans="1:28" x14ac:dyDescent="0.25">
      <c r="A346" s="209"/>
      <c r="G346" s="152"/>
      <c r="H346" s="152"/>
      <c r="I346" s="152"/>
      <c r="J346" s="152"/>
      <c r="K346" s="152"/>
      <c r="L346" s="152"/>
      <c r="M346" s="20"/>
      <c r="N346" s="20"/>
      <c r="O346" s="20"/>
      <c r="P346" s="20"/>
      <c r="Q346" s="20"/>
      <c r="R346" s="20"/>
      <c r="S346" s="20"/>
      <c r="T346" s="20"/>
      <c r="U346" s="20"/>
      <c r="V346" s="20"/>
      <c r="W346" s="20"/>
      <c r="X346" s="20"/>
      <c r="Y346" s="20"/>
      <c r="Z346" s="20"/>
      <c r="AA346" s="20"/>
      <c r="AB346" s="20"/>
    </row>
    <row r="347" spans="1:28" x14ac:dyDescent="0.25">
      <c r="A347" s="209"/>
      <c r="G347" s="152"/>
      <c r="H347" s="152"/>
      <c r="I347" s="152"/>
      <c r="J347" s="152"/>
      <c r="K347" s="152"/>
      <c r="L347" s="152"/>
      <c r="M347" s="20"/>
      <c r="N347" s="20"/>
      <c r="O347" s="20"/>
      <c r="P347" s="20"/>
      <c r="Q347" s="20"/>
      <c r="R347" s="20"/>
      <c r="S347" s="20"/>
      <c r="T347" s="20"/>
      <c r="U347" s="20"/>
      <c r="V347" s="20"/>
      <c r="W347" s="20"/>
      <c r="X347" s="20"/>
      <c r="Y347" s="20"/>
      <c r="Z347" s="20"/>
      <c r="AA347" s="20"/>
      <c r="AB347" s="20"/>
    </row>
    <row r="348" spans="1:28" x14ac:dyDescent="0.25">
      <c r="A348" s="209"/>
      <c r="G348" s="152"/>
      <c r="H348" s="152"/>
      <c r="I348" s="152"/>
      <c r="J348" s="152"/>
      <c r="K348" s="152"/>
      <c r="L348" s="152"/>
      <c r="M348" s="20"/>
      <c r="N348" s="20"/>
      <c r="O348" s="20"/>
      <c r="P348" s="20"/>
      <c r="Q348" s="20"/>
      <c r="R348" s="20"/>
      <c r="S348" s="20"/>
      <c r="T348" s="20"/>
      <c r="U348" s="20"/>
      <c r="V348" s="20"/>
      <c r="W348" s="20"/>
      <c r="X348" s="20"/>
      <c r="Y348" s="20"/>
      <c r="Z348" s="20"/>
      <c r="AA348" s="20"/>
      <c r="AB348" s="20"/>
    </row>
    <row r="349" spans="1:28" x14ac:dyDescent="0.25">
      <c r="A349" s="209"/>
      <c r="G349" s="152"/>
      <c r="H349" s="152"/>
      <c r="I349" s="152"/>
      <c r="J349" s="152"/>
      <c r="K349" s="152"/>
      <c r="L349" s="152"/>
      <c r="M349" s="20"/>
      <c r="N349" s="20"/>
      <c r="O349" s="20"/>
      <c r="P349" s="20"/>
      <c r="Q349" s="20"/>
      <c r="R349" s="20"/>
      <c r="S349" s="20"/>
      <c r="T349" s="20"/>
      <c r="U349" s="20"/>
      <c r="V349" s="20"/>
      <c r="W349" s="20"/>
      <c r="X349" s="20"/>
      <c r="Y349" s="20"/>
      <c r="Z349" s="20"/>
      <c r="AA349" s="20"/>
      <c r="AB349" s="20"/>
    </row>
    <row r="350" spans="1:28" x14ac:dyDescent="0.25">
      <c r="A350" s="209"/>
      <c r="G350" s="152"/>
      <c r="H350" s="152"/>
      <c r="I350" s="152"/>
      <c r="J350" s="152"/>
      <c r="K350" s="152"/>
      <c r="L350" s="152"/>
      <c r="M350" s="20"/>
      <c r="N350" s="20"/>
      <c r="O350" s="20"/>
      <c r="P350" s="20"/>
      <c r="Q350" s="20"/>
      <c r="R350" s="20"/>
      <c r="S350" s="20"/>
      <c r="T350" s="20"/>
      <c r="U350" s="20"/>
      <c r="V350" s="20"/>
      <c r="W350" s="20"/>
      <c r="X350" s="20"/>
      <c r="Y350" s="20"/>
      <c r="Z350" s="20"/>
      <c r="AA350" s="20"/>
      <c r="AB350" s="20"/>
    </row>
    <row r="351" spans="1:28" x14ac:dyDescent="0.25">
      <c r="A351" s="209"/>
      <c r="G351" s="152"/>
      <c r="H351" s="152"/>
      <c r="I351" s="152"/>
      <c r="J351" s="152"/>
      <c r="K351" s="152"/>
      <c r="L351" s="152"/>
      <c r="M351" s="20"/>
      <c r="N351" s="20"/>
      <c r="O351" s="20"/>
      <c r="P351" s="20"/>
      <c r="Q351" s="20"/>
      <c r="R351" s="20"/>
      <c r="S351" s="20"/>
      <c r="T351" s="20"/>
      <c r="U351" s="20"/>
      <c r="V351" s="20"/>
      <c r="W351" s="20"/>
      <c r="X351" s="20"/>
      <c r="Y351" s="20"/>
      <c r="Z351" s="20"/>
      <c r="AA351" s="20"/>
      <c r="AB351" s="20"/>
    </row>
    <row r="352" spans="1:28" x14ac:dyDescent="0.25">
      <c r="A352" s="209"/>
      <c r="G352" s="152"/>
      <c r="H352" s="152"/>
      <c r="I352" s="152"/>
      <c r="J352" s="152"/>
      <c r="K352" s="152"/>
      <c r="L352" s="152"/>
      <c r="M352" s="20"/>
      <c r="N352" s="20"/>
      <c r="O352" s="20"/>
      <c r="P352" s="20"/>
      <c r="Q352" s="20"/>
      <c r="R352" s="20"/>
      <c r="S352" s="20"/>
      <c r="T352" s="20"/>
      <c r="U352" s="20"/>
      <c r="V352" s="20"/>
      <c r="W352" s="20"/>
      <c r="X352" s="20"/>
      <c r="Y352" s="20"/>
      <c r="Z352" s="20"/>
      <c r="AA352" s="20"/>
      <c r="AB352" s="20"/>
    </row>
    <row r="353" spans="1:28" x14ac:dyDescent="0.25">
      <c r="A353" s="209"/>
      <c r="G353" s="152"/>
      <c r="H353" s="152"/>
      <c r="I353" s="152"/>
      <c r="J353" s="152"/>
      <c r="K353" s="152"/>
      <c r="L353" s="152"/>
      <c r="M353" s="20"/>
      <c r="N353" s="20"/>
      <c r="O353" s="20"/>
      <c r="P353" s="20"/>
      <c r="Q353" s="20"/>
      <c r="R353" s="20"/>
      <c r="S353" s="20"/>
      <c r="T353" s="20"/>
      <c r="U353" s="20"/>
      <c r="V353" s="20"/>
      <c r="W353" s="20"/>
      <c r="X353" s="20"/>
      <c r="Y353" s="20"/>
      <c r="Z353" s="20"/>
      <c r="AA353" s="20"/>
      <c r="AB353" s="20"/>
    </row>
    <row r="354" spans="1:28" x14ac:dyDescent="0.25">
      <c r="A354" s="209"/>
      <c r="G354" s="152"/>
      <c r="H354" s="152"/>
      <c r="I354" s="152"/>
      <c r="J354" s="152"/>
      <c r="K354" s="152"/>
      <c r="L354" s="152"/>
      <c r="M354" s="20"/>
      <c r="N354" s="20"/>
      <c r="O354" s="20"/>
      <c r="P354" s="20"/>
      <c r="Q354" s="20"/>
      <c r="R354" s="20"/>
      <c r="S354" s="20"/>
      <c r="T354" s="20"/>
      <c r="U354" s="20"/>
      <c r="V354" s="20"/>
      <c r="W354" s="20"/>
      <c r="X354" s="20"/>
      <c r="Y354" s="20"/>
      <c r="Z354" s="20"/>
      <c r="AA354" s="20"/>
      <c r="AB354" s="20"/>
    </row>
    <row r="355" spans="1:28" x14ac:dyDescent="0.25">
      <c r="A355" s="209"/>
      <c r="G355" s="152"/>
      <c r="H355" s="152"/>
      <c r="I355" s="152"/>
      <c r="J355" s="152"/>
      <c r="K355" s="152"/>
      <c r="L355" s="152"/>
      <c r="M355" s="20"/>
      <c r="N355" s="20"/>
      <c r="O355" s="20"/>
      <c r="P355" s="20"/>
      <c r="Q355" s="20"/>
      <c r="R355" s="20"/>
      <c r="S355" s="20"/>
      <c r="T355" s="20"/>
      <c r="U355" s="20"/>
      <c r="V355" s="20"/>
      <c r="W355" s="20"/>
      <c r="X355" s="20"/>
      <c r="Y355" s="20"/>
      <c r="Z355" s="20"/>
      <c r="AA355" s="20"/>
      <c r="AB355" s="20"/>
    </row>
    <row r="356" spans="1:28" x14ac:dyDescent="0.25">
      <c r="A356" s="209"/>
      <c r="G356" s="152"/>
      <c r="H356" s="152"/>
      <c r="I356" s="152"/>
      <c r="J356" s="152"/>
      <c r="K356" s="152"/>
      <c r="L356" s="152"/>
      <c r="M356" s="20"/>
      <c r="N356" s="20"/>
      <c r="O356" s="20"/>
      <c r="P356" s="20"/>
      <c r="Q356" s="20"/>
      <c r="R356" s="20"/>
      <c r="S356" s="20"/>
      <c r="T356" s="20"/>
      <c r="U356" s="20"/>
      <c r="V356" s="20"/>
      <c r="W356" s="20"/>
      <c r="X356" s="20"/>
      <c r="Y356" s="20"/>
      <c r="Z356" s="20"/>
      <c r="AA356" s="20"/>
      <c r="AB356" s="20"/>
    </row>
    <row r="357" spans="1:28" x14ac:dyDescent="0.25">
      <c r="A357" s="209"/>
      <c r="G357" s="152"/>
      <c r="H357" s="152"/>
      <c r="I357" s="152"/>
      <c r="J357" s="152"/>
      <c r="K357" s="152"/>
      <c r="L357" s="152"/>
      <c r="M357" s="20"/>
      <c r="N357" s="20"/>
      <c r="O357" s="20"/>
      <c r="P357" s="20"/>
      <c r="Q357" s="20"/>
      <c r="R357" s="20"/>
      <c r="S357" s="20"/>
      <c r="T357" s="20"/>
      <c r="U357" s="20"/>
      <c r="V357" s="20"/>
      <c r="W357" s="20"/>
      <c r="X357" s="20"/>
      <c r="Y357" s="20"/>
      <c r="Z357" s="20"/>
      <c r="AA357" s="20"/>
      <c r="AB357" s="20"/>
    </row>
    <row r="358" spans="1:28" x14ac:dyDescent="0.25">
      <c r="A358" s="209"/>
      <c r="G358" s="152"/>
      <c r="H358" s="152"/>
      <c r="I358" s="152"/>
      <c r="J358" s="152"/>
      <c r="K358" s="152"/>
      <c r="L358" s="152"/>
      <c r="M358" s="20"/>
      <c r="N358" s="20"/>
      <c r="O358" s="20"/>
      <c r="P358" s="20"/>
      <c r="Q358" s="20"/>
      <c r="R358" s="20"/>
      <c r="S358" s="20"/>
      <c r="T358" s="20"/>
      <c r="U358" s="20"/>
      <c r="V358" s="20"/>
      <c r="W358" s="20"/>
      <c r="X358" s="20"/>
      <c r="Y358" s="20"/>
      <c r="Z358" s="20"/>
      <c r="AA358" s="20"/>
      <c r="AB358" s="20"/>
    </row>
    <row r="359" spans="1:28" x14ac:dyDescent="0.25">
      <c r="A359" s="209"/>
      <c r="G359" s="152"/>
      <c r="H359" s="152"/>
      <c r="I359" s="152"/>
      <c r="J359" s="152"/>
      <c r="K359" s="152"/>
      <c r="L359" s="152"/>
      <c r="M359" s="20"/>
      <c r="N359" s="20"/>
      <c r="O359" s="20"/>
      <c r="P359" s="20"/>
      <c r="Q359" s="20"/>
      <c r="R359" s="20"/>
      <c r="S359" s="20"/>
      <c r="T359" s="20"/>
      <c r="U359" s="20"/>
      <c r="V359" s="20"/>
      <c r="W359" s="20"/>
      <c r="X359" s="20"/>
      <c r="Y359" s="20"/>
      <c r="Z359" s="20"/>
      <c r="AA359" s="20"/>
      <c r="AB359" s="20"/>
    </row>
    <row r="360" spans="1:28" x14ac:dyDescent="0.25">
      <c r="A360" s="209"/>
      <c r="G360" s="152"/>
      <c r="H360" s="152"/>
      <c r="I360" s="152"/>
      <c r="J360" s="152"/>
      <c r="K360" s="152"/>
      <c r="L360" s="152"/>
      <c r="M360" s="20"/>
      <c r="N360" s="20"/>
      <c r="O360" s="20"/>
      <c r="P360" s="20"/>
      <c r="Q360" s="20"/>
      <c r="R360" s="20"/>
      <c r="S360" s="20"/>
      <c r="T360" s="20"/>
      <c r="U360" s="20"/>
      <c r="V360" s="20"/>
      <c r="W360" s="20"/>
      <c r="X360" s="20"/>
      <c r="Y360" s="20"/>
      <c r="Z360" s="20"/>
      <c r="AA360" s="20"/>
      <c r="AB360" s="20"/>
    </row>
    <row r="361" spans="1:28" x14ac:dyDescent="0.25">
      <c r="A361" s="209"/>
      <c r="G361" s="152"/>
      <c r="H361" s="152"/>
      <c r="I361" s="152"/>
      <c r="J361" s="152"/>
      <c r="K361" s="152"/>
      <c r="L361" s="152"/>
      <c r="M361" s="20"/>
      <c r="N361" s="20"/>
      <c r="O361" s="20"/>
      <c r="P361" s="20"/>
      <c r="Q361" s="20"/>
      <c r="R361" s="20"/>
      <c r="S361" s="20"/>
      <c r="T361" s="20"/>
      <c r="U361" s="20"/>
      <c r="V361" s="20"/>
      <c r="W361" s="20"/>
      <c r="X361" s="20"/>
      <c r="Y361" s="20"/>
      <c r="Z361" s="20"/>
      <c r="AA361" s="20"/>
      <c r="AB361" s="20"/>
    </row>
    <row r="362" spans="1:28" x14ac:dyDescent="0.25">
      <c r="A362" s="209"/>
      <c r="G362" s="152"/>
      <c r="H362" s="152"/>
      <c r="I362" s="152"/>
      <c r="J362" s="152"/>
      <c r="K362" s="152"/>
      <c r="L362" s="152"/>
      <c r="M362" s="20"/>
      <c r="N362" s="20"/>
      <c r="O362" s="20"/>
      <c r="P362" s="20"/>
      <c r="Q362" s="20"/>
      <c r="R362" s="20"/>
      <c r="S362" s="20"/>
      <c r="T362" s="20"/>
      <c r="U362" s="20"/>
      <c r="V362" s="20"/>
      <c r="W362" s="20"/>
      <c r="X362" s="20"/>
      <c r="Y362" s="20"/>
      <c r="Z362" s="20"/>
      <c r="AA362" s="20"/>
      <c r="AB362" s="20"/>
    </row>
    <row r="363" spans="1:28" x14ac:dyDescent="0.25">
      <c r="A363" s="209"/>
      <c r="G363" s="152"/>
      <c r="H363" s="152"/>
      <c r="I363" s="152"/>
      <c r="J363" s="152"/>
      <c r="K363" s="152"/>
      <c r="L363" s="152"/>
      <c r="M363" s="20"/>
      <c r="N363" s="20"/>
      <c r="O363" s="20"/>
      <c r="P363" s="20"/>
      <c r="Q363" s="20"/>
      <c r="R363" s="20"/>
      <c r="S363" s="20"/>
      <c r="T363" s="20"/>
      <c r="U363" s="20"/>
      <c r="V363" s="20"/>
      <c r="W363" s="20"/>
      <c r="X363" s="20"/>
      <c r="Y363" s="20"/>
      <c r="Z363" s="20"/>
      <c r="AA363" s="20"/>
      <c r="AB363" s="20"/>
    </row>
    <row r="364" spans="1:28" x14ac:dyDescent="0.25">
      <c r="A364" s="209"/>
      <c r="G364" s="152"/>
      <c r="H364" s="152"/>
      <c r="I364" s="152"/>
      <c r="J364" s="152"/>
      <c r="K364" s="152"/>
      <c r="L364" s="152"/>
      <c r="M364" s="20"/>
      <c r="N364" s="20"/>
      <c r="O364" s="20"/>
      <c r="P364" s="20"/>
      <c r="Q364" s="20"/>
      <c r="R364" s="20"/>
      <c r="S364" s="20"/>
      <c r="T364" s="20"/>
      <c r="U364" s="20"/>
      <c r="V364" s="20"/>
      <c r="W364" s="20"/>
      <c r="X364" s="20"/>
      <c r="Y364" s="20"/>
      <c r="Z364" s="20"/>
      <c r="AA364" s="20"/>
      <c r="AB364" s="20"/>
    </row>
    <row r="365" spans="1:28" x14ac:dyDescent="0.25">
      <c r="A365" s="209"/>
      <c r="G365" s="152"/>
      <c r="H365" s="152"/>
      <c r="I365" s="152"/>
      <c r="J365" s="152"/>
      <c r="K365" s="152"/>
      <c r="L365" s="152"/>
      <c r="M365" s="20"/>
      <c r="N365" s="20"/>
      <c r="O365" s="20"/>
      <c r="P365" s="20"/>
      <c r="Q365" s="20"/>
      <c r="R365" s="20"/>
      <c r="S365" s="20"/>
      <c r="T365" s="20"/>
      <c r="U365" s="20"/>
      <c r="V365" s="20"/>
      <c r="W365" s="20"/>
      <c r="X365" s="20"/>
      <c r="Y365" s="20"/>
      <c r="Z365" s="20"/>
      <c r="AA365" s="20"/>
      <c r="AB365" s="20"/>
    </row>
    <row r="366" spans="1:28" x14ac:dyDescent="0.25">
      <c r="A366" s="209"/>
      <c r="G366" s="152"/>
      <c r="H366" s="152"/>
      <c r="I366" s="152"/>
      <c r="J366" s="152"/>
      <c r="K366" s="152"/>
      <c r="L366" s="152"/>
      <c r="M366" s="20"/>
      <c r="N366" s="20"/>
      <c r="O366" s="20"/>
      <c r="P366" s="20"/>
      <c r="Q366" s="20"/>
      <c r="R366" s="20"/>
      <c r="S366" s="20"/>
      <c r="T366" s="20"/>
      <c r="U366" s="20"/>
      <c r="V366" s="20"/>
      <c r="W366" s="20"/>
      <c r="X366" s="20"/>
      <c r="Y366" s="20"/>
      <c r="Z366" s="20"/>
      <c r="AA366" s="20"/>
      <c r="AB366" s="20"/>
    </row>
    <row r="367" spans="1:28" x14ac:dyDescent="0.25">
      <c r="A367" s="209"/>
      <c r="G367" s="152"/>
      <c r="H367" s="152"/>
      <c r="I367" s="152"/>
      <c r="J367" s="152"/>
      <c r="K367" s="152"/>
      <c r="L367" s="152"/>
      <c r="M367" s="20"/>
      <c r="N367" s="20"/>
      <c r="O367" s="20"/>
      <c r="P367" s="20"/>
      <c r="Q367" s="20"/>
      <c r="R367" s="20"/>
      <c r="S367" s="20"/>
      <c r="T367" s="20"/>
      <c r="U367" s="20"/>
      <c r="V367" s="20"/>
      <c r="W367" s="20"/>
      <c r="X367" s="20"/>
      <c r="Y367" s="20"/>
      <c r="Z367" s="20"/>
      <c r="AA367" s="20"/>
      <c r="AB367" s="20"/>
    </row>
    <row r="368" spans="1:28" x14ac:dyDescent="0.25">
      <c r="A368" s="209"/>
      <c r="G368" s="152"/>
      <c r="H368" s="152"/>
      <c r="I368" s="152"/>
      <c r="J368" s="152"/>
      <c r="K368" s="152"/>
      <c r="L368" s="152"/>
      <c r="M368" s="20"/>
      <c r="N368" s="20"/>
      <c r="O368" s="20"/>
      <c r="P368" s="20"/>
      <c r="Q368" s="20"/>
      <c r="R368" s="20"/>
      <c r="S368" s="20"/>
      <c r="T368" s="20"/>
      <c r="U368" s="20"/>
      <c r="V368" s="20"/>
      <c r="W368" s="20"/>
      <c r="X368" s="20"/>
      <c r="Y368" s="20"/>
      <c r="Z368" s="20"/>
      <c r="AA368" s="20"/>
      <c r="AB368" s="20"/>
    </row>
    <row r="369" spans="1:28" x14ac:dyDescent="0.25">
      <c r="A369" s="209"/>
      <c r="G369" s="152"/>
      <c r="H369" s="152"/>
      <c r="I369" s="152"/>
      <c r="J369" s="152"/>
      <c r="K369" s="152"/>
      <c r="L369" s="152"/>
      <c r="M369" s="20"/>
      <c r="N369" s="20"/>
      <c r="O369" s="20"/>
      <c r="P369" s="20"/>
      <c r="Q369" s="20"/>
      <c r="R369" s="20"/>
      <c r="S369" s="20"/>
      <c r="T369" s="20"/>
      <c r="U369" s="20"/>
      <c r="V369" s="20"/>
      <c r="W369" s="20"/>
      <c r="X369" s="20"/>
      <c r="Y369" s="20"/>
      <c r="Z369" s="20"/>
      <c r="AA369" s="20"/>
      <c r="AB369" s="20"/>
    </row>
    <row r="370" spans="1:28" x14ac:dyDescent="0.25">
      <c r="A370" s="209"/>
      <c r="G370" s="152"/>
      <c r="H370" s="152"/>
      <c r="I370" s="152"/>
      <c r="J370" s="152"/>
      <c r="K370" s="152"/>
      <c r="L370" s="152"/>
      <c r="M370" s="20"/>
      <c r="N370" s="20"/>
      <c r="O370" s="20"/>
      <c r="P370" s="20"/>
      <c r="Q370" s="20"/>
      <c r="R370" s="20"/>
      <c r="S370" s="20"/>
      <c r="T370" s="20"/>
      <c r="U370" s="20"/>
      <c r="V370" s="20"/>
      <c r="W370" s="20"/>
      <c r="X370" s="20"/>
      <c r="Y370" s="20"/>
      <c r="Z370" s="20"/>
      <c r="AA370" s="20"/>
      <c r="AB370" s="20"/>
    </row>
    <row r="371" spans="1:28" x14ac:dyDescent="0.25">
      <c r="A371" s="209"/>
      <c r="G371" s="152"/>
      <c r="H371" s="152"/>
      <c r="I371" s="152"/>
      <c r="J371" s="152"/>
      <c r="K371" s="152"/>
      <c r="L371" s="152"/>
      <c r="M371" s="20"/>
      <c r="N371" s="20"/>
      <c r="O371" s="20"/>
      <c r="P371" s="20"/>
      <c r="Q371" s="20"/>
      <c r="R371" s="20"/>
      <c r="S371" s="20"/>
      <c r="T371" s="20"/>
      <c r="U371" s="20"/>
      <c r="V371" s="20"/>
      <c r="W371" s="20"/>
      <c r="X371" s="20"/>
      <c r="Y371" s="20"/>
      <c r="Z371" s="20"/>
      <c r="AA371" s="20"/>
      <c r="AB371" s="20"/>
    </row>
    <row r="372" spans="1:28" x14ac:dyDescent="0.25">
      <c r="A372" s="209"/>
      <c r="G372" s="152"/>
      <c r="H372" s="152"/>
      <c r="I372" s="152"/>
      <c r="J372" s="152"/>
      <c r="K372" s="152"/>
      <c r="L372" s="152"/>
      <c r="M372" s="20"/>
      <c r="N372" s="20"/>
      <c r="O372" s="20"/>
      <c r="P372" s="20"/>
      <c r="Q372" s="20"/>
      <c r="R372" s="20"/>
      <c r="S372" s="20"/>
      <c r="T372" s="20"/>
      <c r="U372" s="20"/>
      <c r="V372" s="20"/>
      <c r="W372" s="20"/>
      <c r="X372" s="20"/>
      <c r="Y372" s="20"/>
      <c r="Z372" s="20"/>
      <c r="AA372" s="20"/>
      <c r="AB372" s="20"/>
    </row>
    <row r="373" spans="1:28" x14ac:dyDescent="0.25">
      <c r="A373" s="209"/>
      <c r="G373" s="152"/>
      <c r="H373" s="152"/>
      <c r="I373" s="152"/>
      <c r="J373" s="152"/>
      <c r="K373" s="152"/>
      <c r="L373" s="152"/>
      <c r="M373" s="20"/>
      <c r="N373" s="20"/>
      <c r="O373" s="20"/>
      <c r="P373" s="20"/>
      <c r="Q373" s="20"/>
      <c r="R373" s="20"/>
      <c r="S373" s="20"/>
      <c r="T373" s="20"/>
      <c r="U373" s="20"/>
      <c r="V373" s="20"/>
      <c r="W373" s="20"/>
      <c r="X373" s="20"/>
      <c r="Y373" s="20"/>
      <c r="Z373" s="20"/>
      <c r="AA373" s="20"/>
      <c r="AB373" s="20"/>
    </row>
    <row r="374" spans="1:28" x14ac:dyDescent="0.25">
      <c r="A374" s="209"/>
      <c r="G374" s="152"/>
      <c r="H374" s="152"/>
      <c r="I374" s="152"/>
      <c r="J374" s="152"/>
      <c r="K374" s="152"/>
      <c r="L374" s="152"/>
      <c r="M374" s="20"/>
      <c r="N374" s="20"/>
      <c r="O374" s="20"/>
      <c r="P374" s="20"/>
      <c r="Q374" s="20"/>
      <c r="R374" s="20"/>
      <c r="S374" s="20"/>
      <c r="T374" s="20"/>
      <c r="U374" s="20"/>
      <c r="V374" s="20"/>
      <c r="W374" s="20"/>
      <c r="X374" s="20"/>
      <c r="Y374" s="20"/>
      <c r="Z374" s="20"/>
      <c r="AA374" s="20"/>
      <c r="AB374" s="20"/>
    </row>
    <row r="375" spans="1:28" x14ac:dyDescent="0.25">
      <c r="A375" s="209"/>
      <c r="G375" s="152"/>
      <c r="H375" s="152"/>
      <c r="I375" s="152"/>
      <c r="J375" s="152"/>
      <c r="K375" s="152"/>
      <c r="L375" s="152"/>
      <c r="M375" s="20"/>
      <c r="N375" s="20"/>
      <c r="O375" s="20"/>
      <c r="P375" s="20"/>
      <c r="Q375" s="20"/>
      <c r="R375" s="20"/>
      <c r="S375" s="20"/>
      <c r="T375" s="20"/>
      <c r="U375" s="20"/>
      <c r="V375" s="20"/>
      <c r="W375" s="20"/>
      <c r="X375" s="20"/>
      <c r="Y375" s="20"/>
      <c r="Z375" s="20"/>
      <c r="AA375" s="20"/>
      <c r="AB375" s="20"/>
    </row>
    <row r="376" spans="1:28" x14ac:dyDescent="0.25">
      <c r="A376" s="209"/>
      <c r="G376" s="152"/>
      <c r="H376" s="152"/>
      <c r="I376" s="152"/>
      <c r="J376" s="152"/>
      <c r="K376" s="152"/>
      <c r="L376" s="152"/>
      <c r="M376" s="20"/>
      <c r="N376" s="20"/>
      <c r="O376" s="20"/>
      <c r="P376" s="20"/>
      <c r="Q376" s="20"/>
      <c r="R376" s="20"/>
      <c r="S376" s="20"/>
      <c r="T376" s="20"/>
      <c r="U376" s="20"/>
      <c r="V376" s="20"/>
      <c r="W376" s="20"/>
      <c r="X376" s="20"/>
      <c r="Y376" s="20"/>
      <c r="Z376" s="20"/>
      <c r="AA376" s="20"/>
      <c r="AB376" s="20"/>
    </row>
    <row r="377" spans="1:28" x14ac:dyDescent="0.25">
      <c r="A377" s="209"/>
      <c r="G377" s="152"/>
      <c r="H377" s="152"/>
      <c r="I377" s="152"/>
      <c r="J377" s="152"/>
      <c r="K377" s="152"/>
      <c r="L377" s="152"/>
      <c r="M377" s="20"/>
      <c r="N377" s="20"/>
      <c r="O377" s="20"/>
      <c r="P377" s="20"/>
      <c r="Q377" s="20"/>
      <c r="R377" s="20"/>
      <c r="S377" s="20"/>
      <c r="T377" s="20"/>
      <c r="U377" s="20"/>
      <c r="V377" s="20"/>
      <c r="W377" s="20"/>
      <c r="X377" s="20"/>
      <c r="Y377" s="20"/>
      <c r="Z377" s="20"/>
      <c r="AA377" s="20"/>
      <c r="AB377" s="20"/>
    </row>
    <row r="378" spans="1:28" x14ac:dyDescent="0.25">
      <c r="A378" s="209"/>
      <c r="G378" s="152"/>
      <c r="H378" s="152"/>
      <c r="I378" s="152"/>
      <c r="J378" s="152"/>
      <c r="K378" s="152"/>
      <c r="L378" s="152"/>
      <c r="M378" s="20"/>
      <c r="N378" s="20"/>
      <c r="O378" s="20"/>
      <c r="P378" s="20"/>
      <c r="Q378" s="20"/>
      <c r="R378" s="20"/>
      <c r="S378" s="20"/>
      <c r="T378" s="20"/>
      <c r="U378" s="20"/>
      <c r="V378" s="20"/>
      <c r="W378" s="20"/>
      <c r="X378" s="20"/>
      <c r="Y378" s="20"/>
      <c r="Z378" s="20"/>
      <c r="AA378" s="20"/>
      <c r="AB378" s="20"/>
    </row>
    <row r="379" spans="1:28" x14ac:dyDescent="0.25">
      <c r="A379" s="209"/>
      <c r="G379" s="152"/>
      <c r="H379" s="152"/>
      <c r="I379" s="152"/>
      <c r="J379" s="152"/>
      <c r="K379" s="152"/>
      <c r="L379" s="152"/>
      <c r="M379" s="20"/>
      <c r="N379" s="20"/>
      <c r="O379" s="20"/>
      <c r="P379" s="20"/>
      <c r="Q379" s="20"/>
      <c r="R379" s="20"/>
      <c r="S379" s="20"/>
      <c r="T379" s="20"/>
      <c r="U379" s="20"/>
      <c r="V379" s="20"/>
      <c r="W379" s="20"/>
      <c r="X379" s="20"/>
      <c r="Y379" s="20"/>
      <c r="Z379" s="20"/>
      <c r="AA379" s="20"/>
      <c r="AB379" s="20"/>
    </row>
    <row r="380" spans="1:28" x14ac:dyDescent="0.25">
      <c r="A380" s="209"/>
      <c r="G380" s="152"/>
      <c r="H380" s="152"/>
      <c r="I380" s="152"/>
      <c r="J380" s="152"/>
      <c r="K380" s="152"/>
      <c r="L380" s="152"/>
      <c r="M380" s="20"/>
      <c r="N380" s="20"/>
      <c r="O380" s="20"/>
      <c r="P380" s="20"/>
      <c r="Q380" s="20"/>
      <c r="R380" s="20"/>
      <c r="S380" s="20"/>
      <c r="T380" s="20"/>
      <c r="U380" s="20"/>
      <c r="V380" s="20"/>
      <c r="W380" s="20"/>
      <c r="X380" s="20"/>
      <c r="Y380" s="20"/>
      <c r="Z380" s="20"/>
      <c r="AA380" s="20"/>
      <c r="AB380" s="20"/>
    </row>
    <row r="381" spans="1:28" x14ac:dyDescent="0.25">
      <c r="A381" s="209"/>
      <c r="G381" s="152"/>
      <c r="H381" s="152"/>
      <c r="I381" s="152"/>
      <c r="J381" s="152"/>
      <c r="K381" s="152"/>
      <c r="L381" s="152"/>
      <c r="M381" s="20"/>
      <c r="N381" s="20"/>
      <c r="O381" s="20"/>
      <c r="P381" s="20"/>
      <c r="Q381" s="20"/>
      <c r="R381" s="20"/>
      <c r="S381" s="20"/>
      <c r="T381" s="20"/>
      <c r="U381" s="20"/>
      <c r="V381" s="20"/>
      <c r="W381" s="20"/>
      <c r="X381" s="20"/>
      <c r="Y381" s="20"/>
      <c r="Z381" s="20"/>
      <c r="AA381" s="20"/>
      <c r="AB381" s="20"/>
    </row>
    <row r="382" spans="1:28" x14ac:dyDescent="0.25">
      <c r="A382" s="209"/>
      <c r="G382" s="152"/>
      <c r="H382" s="152"/>
      <c r="I382" s="152"/>
      <c r="J382" s="152"/>
      <c r="K382" s="152"/>
      <c r="L382" s="152"/>
      <c r="M382" s="20"/>
      <c r="N382" s="20"/>
      <c r="O382" s="20"/>
      <c r="P382" s="20"/>
      <c r="Q382" s="20"/>
      <c r="R382" s="20"/>
      <c r="S382" s="20"/>
      <c r="T382" s="20"/>
      <c r="U382" s="20"/>
      <c r="V382" s="20"/>
      <c r="W382" s="20"/>
      <c r="X382" s="20"/>
      <c r="Y382" s="20"/>
      <c r="Z382" s="20"/>
      <c r="AA382" s="20"/>
      <c r="AB382" s="20"/>
    </row>
    <row r="383" spans="1:28" x14ac:dyDescent="0.25">
      <c r="A383" s="209"/>
      <c r="G383" s="152"/>
      <c r="H383" s="152"/>
      <c r="I383" s="152"/>
      <c r="J383" s="152"/>
      <c r="K383" s="152"/>
      <c r="L383" s="152"/>
      <c r="M383" s="20"/>
      <c r="N383" s="20"/>
      <c r="O383" s="20"/>
      <c r="P383" s="20"/>
      <c r="Q383" s="20"/>
      <c r="R383" s="20"/>
      <c r="S383" s="20"/>
      <c r="T383" s="20"/>
      <c r="U383" s="20"/>
      <c r="V383" s="20"/>
      <c r="W383" s="20"/>
      <c r="X383" s="20"/>
      <c r="Y383" s="20"/>
      <c r="Z383" s="20"/>
      <c r="AA383" s="20"/>
      <c r="AB383" s="20"/>
    </row>
    <row r="384" spans="1:28" x14ac:dyDescent="0.25">
      <c r="A384" s="209"/>
      <c r="G384" s="152"/>
      <c r="H384" s="152"/>
      <c r="I384" s="152"/>
      <c r="J384" s="152"/>
      <c r="K384" s="152"/>
      <c r="L384" s="152"/>
      <c r="M384" s="20"/>
      <c r="N384" s="20"/>
      <c r="O384" s="20"/>
      <c r="P384" s="20"/>
      <c r="Q384" s="20"/>
      <c r="R384" s="20"/>
      <c r="S384" s="20"/>
      <c r="T384" s="20"/>
      <c r="U384" s="20"/>
      <c r="V384" s="20"/>
      <c r="W384" s="20"/>
      <c r="X384" s="20"/>
      <c r="Y384" s="20"/>
      <c r="Z384" s="20"/>
      <c r="AA384" s="20"/>
      <c r="AB384" s="20"/>
    </row>
    <row r="385" spans="1:28" x14ac:dyDescent="0.25">
      <c r="A385" s="209"/>
      <c r="G385" s="152"/>
      <c r="H385" s="152"/>
      <c r="I385" s="152"/>
      <c r="J385" s="152"/>
      <c r="K385" s="152"/>
      <c r="L385" s="152"/>
      <c r="M385" s="20"/>
      <c r="N385" s="20"/>
      <c r="O385" s="20"/>
      <c r="P385" s="20"/>
      <c r="Q385" s="20"/>
      <c r="R385" s="20"/>
      <c r="S385" s="20"/>
      <c r="T385" s="20"/>
      <c r="U385" s="20"/>
      <c r="V385" s="20"/>
      <c r="W385" s="20"/>
      <c r="X385" s="20"/>
      <c r="Y385" s="20"/>
      <c r="Z385" s="20"/>
      <c r="AA385" s="20"/>
      <c r="AB385" s="20"/>
    </row>
    <row r="386" spans="1:28" x14ac:dyDescent="0.25">
      <c r="A386" s="209"/>
      <c r="G386" s="152"/>
      <c r="H386" s="152"/>
      <c r="I386" s="152"/>
      <c r="J386" s="152"/>
      <c r="K386" s="152"/>
      <c r="L386" s="152"/>
      <c r="M386" s="20"/>
      <c r="N386" s="20"/>
      <c r="O386" s="20"/>
      <c r="P386" s="20"/>
      <c r="Q386" s="20"/>
      <c r="R386" s="20"/>
      <c r="S386" s="20"/>
      <c r="T386" s="20"/>
      <c r="U386" s="20"/>
      <c r="V386" s="20"/>
      <c r="W386" s="20"/>
      <c r="X386" s="20"/>
      <c r="Y386" s="20"/>
      <c r="Z386" s="20"/>
      <c r="AA386" s="20"/>
      <c r="AB386" s="20"/>
    </row>
    <row r="387" spans="1:28" x14ac:dyDescent="0.25">
      <c r="A387" s="209"/>
      <c r="G387" s="152"/>
      <c r="H387" s="152"/>
      <c r="I387" s="152"/>
      <c r="J387" s="152"/>
      <c r="K387" s="152"/>
      <c r="L387" s="152"/>
      <c r="M387" s="20"/>
      <c r="N387" s="20"/>
      <c r="O387" s="20"/>
      <c r="P387" s="20"/>
      <c r="Q387" s="20"/>
      <c r="R387" s="20"/>
      <c r="S387" s="20"/>
      <c r="T387" s="20"/>
      <c r="U387" s="20"/>
      <c r="V387" s="20"/>
      <c r="W387" s="20"/>
      <c r="X387" s="20"/>
      <c r="Y387" s="20"/>
      <c r="Z387" s="20"/>
      <c r="AA387" s="20"/>
      <c r="AB387" s="20"/>
    </row>
    <row r="388" spans="1:28" x14ac:dyDescent="0.25">
      <c r="A388" s="209"/>
      <c r="G388" s="152"/>
      <c r="H388" s="152"/>
      <c r="I388" s="152"/>
      <c r="J388" s="152"/>
      <c r="K388" s="152"/>
      <c r="L388" s="152"/>
      <c r="M388" s="20"/>
      <c r="N388" s="20"/>
      <c r="O388" s="20"/>
      <c r="P388" s="20"/>
      <c r="Q388" s="20"/>
      <c r="R388" s="20"/>
      <c r="S388" s="20"/>
      <c r="T388" s="20"/>
      <c r="U388" s="20"/>
      <c r="V388" s="20"/>
      <c r="W388" s="20"/>
      <c r="X388" s="20"/>
      <c r="Y388" s="20"/>
      <c r="Z388" s="20"/>
      <c r="AA388" s="20"/>
      <c r="AB388" s="20"/>
    </row>
    <row r="389" spans="1:28" x14ac:dyDescent="0.25">
      <c r="A389" s="209"/>
      <c r="G389" s="152"/>
      <c r="H389" s="152"/>
      <c r="I389" s="152"/>
      <c r="J389" s="152"/>
      <c r="K389" s="152"/>
      <c r="L389" s="152"/>
      <c r="M389" s="20"/>
      <c r="N389" s="20"/>
      <c r="O389" s="20"/>
      <c r="P389" s="20"/>
      <c r="Q389" s="20"/>
      <c r="R389" s="20"/>
      <c r="S389" s="20"/>
      <c r="T389" s="20"/>
      <c r="U389" s="20"/>
      <c r="V389" s="20"/>
      <c r="W389" s="20"/>
      <c r="X389" s="20"/>
      <c r="Y389" s="20"/>
      <c r="Z389" s="20"/>
      <c r="AA389" s="20"/>
      <c r="AB389" s="20"/>
    </row>
    <row r="390" spans="1:28" x14ac:dyDescent="0.25">
      <c r="A390" s="209"/>
      <c r="G390" s="152"/>
      <c r="H390" s="152"/>
      <c r="I390" s="152"/>
      <c r="J390" s="152"/>
      <c r="K390" s="152"/>
      <c r="L390" s="152"/>
      <c r="M390" s="20"/>
      <c r="N390" s="20"/>
      <c r="O390" s="20"/>
      <c r="P390" s="20"/>
      <c r="Q390" s="20"/>
      <c r="R390" s="20"/>
      <c r="S390" s="20"/>
      <c r="T390" s="20"/>
      <c r="U390" s="20"/>
      <c r="V390" s="20"/>
      <c r="W390" s="20"/>
      <c r="X390" s="20"/>
      <c r="Y390" s="20"/>
      <c r="Z390" s="20"/>
      <c r="AA390" s="20"/>
      <c r="AB390" s="20"/>
    </row>
    <row r="391" spans="1:28" x14ac:dyDescent="0.25">
      <c r="A391" s="209"/>
      <c r="G391" s="152"/>
      <c r="H391" s="152"/>
      <c r="I391" s="152"/>
      <c r="J391" s="152"/>
      <c r="K391" s="152"/>
      <c r="L391" s="152"/>
      <c r="M391" s="20"/>
      <c r="N391" s="20"/>
      <c r="O391" s="20"/>
      <c r="P391" s="20"/>
      <c r="Q391" s="20"/>
      <c r="R391" s="20"/>
      <c r="S391" s="20"/>
      <c r="T391" s="20"/>
      <c r="U391" s="20"/>
      <c r="V391" s="20"/>
      <c r="W391" s="20"/>
      <c r="X391" s="20"/>
      <c r="Y391" s="20"/>
      <c r="Z391" s="20"/>
      <c r="AA391" s="20"/>
      <c r="AB391" s="20"/>
    </row>
    <row r="392" spans="1:28" x14ac:dyDescent="0.25">
      <c r="A392" s="209"/>
      <c r="G392" s="152"/>
      <c r="H392" s="152"/>
      <c r="I392" s="152"/>
      <c r="J392" s="152"/>
      <c r="K392" s="152"/>
      <c r="L392" s="152"/>
      <c r="M392" s="20"/>
      <c r="N392" s="20"/>
      <c r="O392" s="20"/>
      <c r="P392" s="20"/>
      <c r="Q392" s="20"/>
      <c r="R392" s="20"/>
      <c r="S392" s="20"/>
      <c r="T392" s="20"/>
      <c r="U392" s="20"/>
      <c r="V392" s="20"/>
      <c r="W392" s="20"/>
      <c r="X392" s="20"/>
      <c r="Y392" s="20"/>
      <c r="Z392" s="20"/>
      <c r="AA392" s="20"/>
      <c r="AB392" s="20"/>
    </row>
    <row r="393" spans="1:28" x14ac:dyDescent="0.25">
      <c r="A393" s="209"/>
      <c r="G393" s="152"/>
      <c r="H393" s="152"/>
      <c r="I393" s="152"/>
      <c r="J393" s="152"/>
      <c r="K393" s="152"/>
      <c r="L393" s="152"/>
      <c r="M393" s="20"/>
      <c r="N393" s="20"/>
      <c r="O393" s="20"/>
      <c r="P393" s="20"/>
      <c r="Q393" s="20"/>
      <c r="R393" s="20"/>
      <c r="S393" s="20"/>
      <c r="T393" s="20"/>
      <c r="U393" s="20"/>
      <c r="V393" s="20"/>
      <c r="W393" s="20"/>
      <c r="X393" s="20"/>
      <c r="Y393" s="20"/>
      <c r="Z393" s="20"/>
      <c r="AA393" s="20"/>
      <c r="AB393" s="20"/>
    </row>
    <row r="394" spans="1:28" x14ac:dyDescent="0.25">
      <c r="A394" s="209"/>
      <c r="G394" s="152"/>
      <c r="H394" s="152"/>
      <c r="I394" s="152"/>
      <c r="J394" s="152"/>
      <c r="K394" s="152"/>
      <c r="L394" s="152"/>
      <c r="M394" s="20"/>
      <c r="N394" s="20"/>
      <c r="O394" s="20"/>
      <c r="P394" s="20"/>
      <c r="Q394" s="20"/>
      <c r="R394" s="20"/>
      <c r="S394" s="20"/>
      <c r="T394" s="20"/>
      <c r="U394" s="20"/>
      <c r="V394" s="20"/>
      <c r="W394" s="20"/>
      <c r="X394" s="20"/>
      <c r="Y394" s="20"/>
      <c r="Z394" s="20"/>
      <c r="AA394" s="20"/>
      <c r="AB394" s="20"/>
    </row>
    <row r="395" spans="1:28" x14ac:dyDescent="0.25">
      <c r="A395" s="209"/>
      <c r="G395" s="152"/>
      <c r="H395" s="152"/>
      <c r="I395" s="152"/>
      <c r="J395" s="152"/>
      <c r="K395" s="152"/>
      <c r="L395" s="152"/>
      <c r="M395" s="20"/>
      <c r="N395" s="20"/>
      <c r="O395" s="20"/>
      <c r="P395" s="20"/>
      <c r="Q395" s="20"/>
      <c r="R395" s="20"/>
      <c r="S395" s="20"/>
      <c r="T395" s="20"/>
      <c r="U395" s="20"/>
      <c r="V395" s="20"/>
      <c r="W395" s="20"/>
      <c r="X395" s="20"/>
      <c r="Y395" s="20"/>
      <c r="Z395" s="20"/>
      <c r="AA395" s="20"/>
      <c r="AB395" s="20"/>
    </row>
    <row r="396" spans="1:28" x14ac:dyDescent="0.25">
      <c r="A396" s="209"/>
      <c r="G396" s="152"/>
      <c r="H396" s="152"/>
      <c r="I396" s="152"/>
      <c r="J396" s="152"/>
      <c r="K396" s="152"/>
      <c r="L396" s="152"/>
      <c r="M396" s="20"/>
      <c r="N396" s="20"/>
      <c r="O396" s="20"/>
      <c r="P396" s="20"/>
      <c r="Q396" s="20"/>
      <c r="R396" s="20"/>
      <c r="S396" s="20"/>
      <c r="T396" s="20"/>
      <c r="U396" s="20"/>
      <c r="V396" s="20"/>
      <c r="W396" s="20"/>
      <c r="X396" s="20"/>
      <c r="Y396" s="20"/>
      <c r="Z396" s="20"/>
      <c r="AA396" s="20"/>
      <c r="AB396" s="20"/>
    </row>
    <row r="397" spans="1:28" x14ac:dyDescent="0.25">
      <c r="A397" s="209"/>
      <c r="G397" s="152"/>
      <c r="H397" s="152"/>
      <c r="I397" s="152"/>
      <c r="J397" s="152"/>
      <c r="K397" s="152"/>
      <c r="L397" s="152"/>
      <c r="M397" s="20"/>
      <c r="N397" s="20"/>
      <c r="O397" s="20"/>
      <c r="P397" s="20"/>
      <c r="Q397" s="20"/>
      <c r="R397" s="20"/>
      <c r="S397" s="20"/>
      <c r="T397" s="20"/>
      <c r="U397" s="20"/>
      <c r="V397" s="20"/>
      <c r="W397" s="20"/>
      <c r="X397" s="20"/>
      <c r="Y397" s="20"/>
      <c r="Z397" s="20"/>
      <c r="AA397" s="20"/>
      <c r="AB397" s="20"/>
    </row>
    <row r="398" spans="1:28" x14ac:dyDescent="0.25">
      <c r="A398" s="209"/>
      <c r="G398" s="152"/>
      <c r="H398" s="152"/>
      <c r="I398" s="152"/>
      <c r="J398" s="152"/>
      <c r="K398" s="152"/>
      <c r="L398" s="152"/>
      <c r="M398" s="20"/>
      <c r="N398" s="20"/>
      <c r="O398" s="20"/>
      <c r="P398" s="20"/>
      <c r="Q398" s="20"/>
      <c r="R398" s="20"/>
      <c r="S398" s="20"/>
      <c r="T398" s="20"/>
      <c r="U398" s="20"/>
      <c r="V398" s="20"/>
      <c r="W398" s="20"/>
      <c r="X398" s="20"/>
      <c r="Y398" s="20"/>
      <c r="Z398" s="20"/>
      <c r="AA398" s="20"/>
      <c r="AB398" s="20"/>
    </row>
    <row r="399" spans="1:28" x14ac:dyDescent="0.25">
      <c r="A399" s="209"/>
      <c r="G399" s="152"/>
      <c r="H399" s="152"/>
      <c r="I399" s="152"/>
      <c r="J399" s="152"/>
      <c r="K399" s="152"/>
      <c r="L399" s="152"/>
      <c r="M399" s="20"/>
      <c r="N399" s="20"/>
      <c r="O399" s="20"/>
      <c r="P399" s="20"/>
      <c r="Q399" s="20"/>
      <c r="R399" s="20"/>
      <c r="S399" s="20"/>
      <c r="T399" s="20"/>
      <c r="U399" s="20"/>
      <c r="V399" s="20"/>
      <c r="W399" s="20"/>
      <c r="X399" s="20"/>
      <c r="Y399" s="20"/>
      <c r="Z399" s="20"/>
      <c r="AA399" s="20"/>
      <c r="AB399" s="20"/>
    </row>
    <row r="400" spans="1:28" x14ac:dyDescent="0.25">
      <c r="A400" s="209"/>
      <c r="G400" s="152"/>
      <c r="H400" s="152"/>
      <c r="I400" s="152"/>
      <c r="J400" s="152"/>
      <c r="K400" s="152"/>
      <c r="L400" s="152"/>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12" hidden="1" customWidth="1"/>
    <col min="2" max="2" width="3.42578125" style="116" hidden="1" customWidth="1"/>
    <col min="3" max="3" width="3.7109375" style="116" hidden="1" customWidth="1"/>
    <col min="4" max="4" width="31.5703125" style="116" hidden="1" customWidth="1"/>
    <col min="5" max="5" width="28.85546875" style="116" hidden="1" customWidth="1"/>
    <col min="6" max="6" width="1.140625" style="116" hidden="1" customWidth="1"/>
    <col min="7" max="7" width="72" style="116" customWidth="1"/>
    <col min="8" max="8" width="37.85546875" style="116" customWidth="1"/>
    <col min="9" max="9" width="37.42578125" style="116" customWidth="1"/>
    <col min="10" max="10" width="31.5703125" style="116" customWidth="1"/>
    <col min="11" max="11" width="19.28515625" style="116" customWidth="1"/>
    <col min="12" max="12" width="14.5703125" style="116" customWidth="1"/>
    <col min="13" max="13" width="13.5703125" style="116" customWidth="1"/>
    <col min="14" max="14" width="28.85546875" style="116" customWidth="1"/>
    <col min="15" max="15" width="67.140625" style="116" customWidth="1"/>
    <col min="16" max="16" width="14.85546875" style="116" customWidth="1"/>
    <col min="17" max="17" width="17.28515625" style="116" customWidth="1"/>
    <col min="18" max="18" width="16" style="116" customWidth="1"/>
    <col min="19" max="19" width="15.28515625" style="116" customWidth="1"/>
    <col min="20" max="20" width="17.5703125" style="154" customWidth="1"/>
    <col min="21" max="16384" width="8.85546875" style="116"/>
  </cols>
  <sheetData>
    <row r="1" spans="1:20" s="18" customFormat="1" ht="111" customHeight="1" x14ac:dyDescent="0.35">
      <c r="A1" s="209"/>
      <c r="G1" s="261"/>
      <c r="H1" s="261"/>
      <c r="I1" s="261"/>
      <c r="J1" s="261"/>
      <c r="T1" s="153"/>
    </row>
    <row r="2" spans="1:20" s="18" customFormat="1" ht="37.5" hidden="1" customHeight="1" x14ac:dyDescent="0.25">
      <c r="A2" s="209"/>
      <c r="C2" s="19"/>
      <c r="D2" s="19"/>
      <c r="E2" s="19"/>
      <c r="T2" s="153"/>
    </row>
    <row r="3" spans="1:20" s="20" customFormat="1" ht="39" customHeight="1" thickBot="1" x14ac:dyDescent="0.3">
      <c r="A3" s="209"/>
      <c r="D3" s="123" t="s">
        <v>345</v>
      </c>
      <c r="E3" s="123" t="s">
        <v>344</v>
      </c>
      <c r="T3" s="154"/>
    </row>
    <row r="4" spans="1:20" s="20" customFormat="1" ht="30" customHeight="1" thickTop="1" thickBot="1" x14ac:dyDescent="0.3">
      <c r="A4" s="209"/>
      <c r="C4" s="21"/>
      <c r="D4" s="21"/>
      <c r="E4" s="21"/>
      <c r="F4" s="21"/>
      <c r="G4" s="155" t="s">
        <v>381</v>
      </c>
      <c r="H4" s="160" t="s">
        <v>382</v>
      </c>
      <c r="I4" s="161" t="s">
        <v>383</v>
      </c>
    </row>
    <row r="5" spans="1:20" s="20" customFormat="1" ht="19.5" customHeight="1" thickTop="1" x14ac:dyDescent="0.25">
      <c r="A5" s="209"/>
      <c r="C5" s="21"/>
      <c r="D5" s="21"/>
      <c r="E5" s="21"/>
      <c r="F5" s="21"/>
      <c r="G5" s="152"/>
      <c r="H5" s="23"/>
      <c r="I5" s="23"/>
    </row>
    <row r="6" spans="1:20" s="20" customFormat="1" ht="19.5" customHeight="1" x14ac:dyDescent="0.25">
      <c r="A6" s="209"/>
      <c r="C6" s="21"/>
      <c r="D6" s="21"/>
      <c r="E6" s="21"/>
      <c r="F6" s="21"/>
      <c r="G6" s="152"/>
      <c r="H6" s="23"/>
      <c r="I6" s="23"/>
    </row>
    <row r="7" spans="1:20" s="20" customFormat="1" ht="19.5" customHeight="1" x14ac:dyDescent="0.25">
      <c r="A7" s="209"/>
      <c r="C7" s="21"/>
      <c r="D7" s="21"/>
      <c r="E7" s="21"/>
      <c r="F7" s="21"/>
      <c r="G7" s="152"/>
      <c r="H7" s="23"/>
      <c r="I7" s="23"/>
    </row>
    <row r="8" spans="1:20" s="20" customFormat="1" ht="19.5" customHeight="1" x14ac:dyDescent="0.25">
      <c r="A8" s="209"/>
      <c r="C8" s="21"/>
      <c r="D8" s="21"/>
      <c r="E8" s="21"/>
      <c r="F8" s="21"/>
      <c r="G8" s="152"/>
      <c r="H8" s="23"/>
      <c r="I8" s="23"/>
    </row>
    <row r="9" spans="1:20" s="20" customFormat="1" ht="19.5" customHeight="1" x14ac:dyDescent="0.25">
      <c r="A9" s="209"/>
      <c r="C9" s="21"/>
      <c r="D9" s="21"/>
      <c r="E9" s="21"/>
      <c r="F9" s="21"/>
      <c r="G9" s="152"/>
      <c r="H9" s="23"/>
      <c r="I9" s="23"/>
    </row>
    <row r="10" spans="1:20" s="20" customFormat="1" ht="19.5" customHeight="1" x14ac:dyDescent="0.25">
      <c r="A10" s="209"/>
      <c r="C10" s="21"/>
      <c r="D10" s="21"/>
      <c r="E10" s="21"/>
      <c r="F10" s="21"/>
      <c r="G10" s="152"/>
      <c r="H10" s="23"/>
      <c r="I10" s="23"/>
    </row>
    <row r="11" spans="1:20" s="20" customFormat="1" ht="19.5" customHeight="1" x14ac:dyDescent="0.25">
      <c r="A11" s="209"/>
      <c r="C11" s="21"/>
      <c r="D11" s="21"/>
      <c r="E11" s="21"/>
      <c r="F11" s="21"/>
      <c r="G11" s="152"/>
      <c r="H11" s="23"/>
      <c r="I11" s="23"/>
    </row>
    <row r="12" spans="1:20" s="20" customFormat="1" ht="19.5" customHeight="1" x14ac:dyDescent="0.25">
      <c r="A12" s="209"/>
      <c r="C12" s="21"/>
      <c r="D12" s="21"/>
      <c r="E12" s="21"/>
      <c r="F12" s="21"/>
      <c r="G12" s="152"/>
      <c r="H12" s="23"/>
      <c r="I12" s="23"/>
    </row>
    <row r="13" spans="1:20" s="20" customFormat="1" ht="19.5" customHeight="1" x14ac:dyDescent="0.25">
      <c r="A13" s="209"/>
      <c r="C13" s="21"/>
      <c r="D13" s="21"/>
      <c r="E13" s="21"/>
      <c r="F13" s="21"/>
      <c r="G13" s="152"/>
      <c r="H13" s="23"/>
      <c r="I13" s="23"/>
    </row>
    <row r="14" spans="1:20" s="20" customFormat="1" ht="19.5" customHeight="1" x14ac:dyDescent="0.25">
      <c r="A14" s="209"/>
      <c r="C14" s="21"/>
      <c r="D14" s="21"/>
      <c r="E14" s="21"/>
      <c r="F14" s="21"/>
      <c r="G14" s="152"/>
      <c r="H14" s="23"/>
      <c r="I14" s="23"/>
    </row>
    <row r="15" spans="1:20" s="20" customFormat="1" ht="19.5" customHeight="1" x14ac:dyDescent="0.25">
      <c r="A15" s="209"/>
      <c r="C15" s="21"/>
      <c r="D15" s="21"/>
      <c r="E15" s="21"/>
      <c r="F15" s="21"/>
      <c r="G15" s="152"/>
      <c r="H15" s="23"/>
      <c r="I15" s="23"/>
    </row>
    <row r="16" spans="1:20" s="20" customFormat="1" ht="19.5" customHeight="1" x14ac:dyDescent="0.25">
      <c r="A16" s="209"/>
      <c r="C16" s="21"/>
      <c r="D16" s="21"/>
      <c r="E16" s="21"/>
      <c r="F16" s="21"/>
      <c r="G16" s="152"/>
      <c r="H16" s="23"/>
      <c r="I16" s="23"/>
    </row>
    <row r="17" spans="1:9" s="20" customFormat="1" ht="19.5" customHeight="1" x14ac:dyDescent="0.25">
      <c r="A17" s="209"/>
      <c r="C17" s="21"/>
      <c r="D17" s="131"/>
      <c r="E17" s="132"/>
      <c r="F17" s="21"/>
      <c r="G17" s="152"/>
      <c r="H17" s="23"/>
      <c r="I17" s="23"/>
    </row>
    <row r="18" spans="1:9" s="20" customFormat="1" ht="19.5" customHeight="1" x14ac:dyDescent="0.25">
      <c r="A18" s="209"/>
      <c r="C18" s="21"/>
      <c r="D18" s="131"/>
      <c r="E18" s="132"/>
      <c r="F18" s="21"/>
      <c r="G18" s="152"/>
      <c r="H18" s="23"/>
      <c r="I18" s="23"/>
    </row>
    <row r="19" spans="1:9" s="20" customFormat="1" ht="19.5" customHeight="1" x14ac:dyDescent="0.25">
      <c r="A19" s="209"/>
      <c r="C19" s="21"/>
      <c r="D19" s="131"/>
      <c r="E19" s="132"/>
      <c r="F19" s="21"/>
      <c r="G19" s="152"/>
      <c r="H19" s="23"/>
      <c r="I19" s="23"/>
    </row>
    <row r="20" spans="1:9" s="20" customFormat="1" ht="19.5" customHeight="1" x14ac:dyDescent="0.25">
      <c r="A20" s="209"/>
      <c r="C20" s="21"/>
      <c r="D20" s="131"/>
      <c r="E20" s="132"/>
      <c r="F20" s="21"/>
      <c r="G20" s="152"/>
      <c r="H20" s="23"/>
      <c r="I20" s="23"/>
    </row>
    <row r="21" spans="1:9" s="20" customFormat="1" ht="19.5" customHeight="1" x14ac:dyDescent="0.25">
      <c r="A21" s="209"/>
      <c r="C21" s="21"/>
      <c r="D21" s="131"/>
      <c r="E21" s="132"/>
      <c r="F21" s="21"/>
      <c r="G21" s="152"/>
      <c r="H21" s="23"/>
      <c r="I21" s="23"/>
    </row>
    <row r="22" spans="1:9" s="20" customFormat="1" ht="19.5" customHeight="1" x14ac:dyDescent="0.25">
      <c r="A22" s="209"/>
      <c r="C22" s="21"/>
      <c r="D22" s="131"/>
      <c r="E22" s="132"/>
      <c r="F22" s="21"/>
      <c r="G22" s="152"/>
      <c r="H22" s="23"/>
      <c r="I22" s="23"/>
    </row>
    <row r="23" spans="1:9" s="20" customFormat="1" ht="19.5" customHeight="1" x14ac:dyDescent="0.25">
      <c r="A23" s="209"/>
      <c r="C23" s="21"/>
      <c r="D23" s="131"/>
      <c r="E23" s="132"/>
      <c r="F23" s="21"/>
      <c r="G23" s="152"/>
      <c r="H23" s="23"/>
      <c r="I23" s="23"/>
    </row>
    <row r="24" spans="1:9" s="20" customFormat="1" ht="19.5" customHeight="1" x14ac:dyDescent="0.25">
      <c r="A24" s="209"/>
      <c r="C24" s="21"/>
      <c r="D24" s="131"/>
      <c r="E24" s="132"/>
      <c r="F24" s="21"/>
      <c r="G24" s="152"/>
      <c r="H24" s="23"/>
      <c r="I24" s="23"/>
    </row>
    <row r="25" spans="1:9" s="20" customFormat="1" ht="19.5" customHeight="1" x14ac:dyDescent="0.25">
      <c r="A25" s="209"/>
      <c r="C25" s="21"/>
      <c r="D25" s="131"/>
      <c r="E25" s="132"/>
      <c r="F25" s="21"/>
      <c r="G25" s="152"/>
      <c r="H25" s="23"/>
      <c r="I25" s="23"/>
    </row>
    <row r="26" spans="1:9" s="20" customFormat="1" ht="19.5" customHeight="1" x14ac:dyDescent="0.25">
      <c r="A26" s="209"/>
      <c r="C26" s="21"/>
      <c r="D26" s="131"/>
      <c r="E26" s="132"/>
      <c r="F26" s="21"/>
      <c r="G26" s="152"/>
      <c r="H26" s="23"/>
      <c r="I26" s="23"/>
    </row>
    <row r="27" spans="1:9" s="20" customFormat="1" ht="19.5" customHeight="1" x14ac:dyDescent="0.25">
      <c r="A27" s="209"/>
      <c r="C27" s="21"/>
      <c r="D27" s="131"/>
      <c r="E27" s="132"/>
      <c r="F27" s="21"/>
      <c r="G27" s="152"/>
      <c r="H27" s="23"/>
      <c r="I27" s="23"/>
    </row>
    <row r="28" spans="1:9" s="20" customFormat="1" ht="19.5" customHeight="1" x14ac:dyDescent="0.25">
      <c r="A28" s="209"/>
      <c r="C28" s="21"/>
      <c r="D28" s="131"/>
      <c r="E28" s="132"/>
      <c r="F28" s="21"/>
      <c r="G28" s="152"/>
      <c r="H28" s="23"/>
      <c r="I28" s="23"/>
    </row>
    <row r="29" spans="1:9" s="20" customFormat="1" ht="19.5" customHeight="1" x14ac:dyDescent="0.25">
      <c r="A29" s="209"/>
      <c r="C29" s="21"/>
      <c r="D29" s="131"/>
      <c r="E29" s="132"/>
      <c r="F29" s="21"/>
      <c r="G29" s="152"/>
      <c r="H29" s="23"/>
      <c r="I29" s="23"/>
    </row>
    <row r="30" spans="1:9" s="20" customFormat="1" ht="19.5" customHeight="1" x14ac:dyDescent="0.25">
      <c r="A30" s="209"/>
      <c r="C30" s="21"/>
      <c r="D30" s="131"/>
      <c r="E30" s="132"/>
      <c r="F30" s="21"/>
      <c r="G30" s="152"/>
      <c r="H30" s="23"/>
      <c r="I30" s="23"/>
    </row>
    <row r="31" spans="1:9" s="20" customFormat="1" ht="19.5" customHeight="1" x14ac:dyDescent="0.25">
      <c r="A31" s="209"/>
      <c r="C31" s="21"/>
      <c r="D31" s="131"/>
      <c r="E31" s="132"/>
      <c r="F31" s="21"/>
      <c r="G31" s="152"/>
      <c r="H31" s="23"/>
      <c r="I31" s="23"/>
    </row>
    <row r="32" spans="1:9" s="20" customFormat="1" ht="19.5" customHeight="1" x14ac:dyDescent="0.25">
      <c r="A32" s="209"/>
      <c r="C32" s="21"/>
      <c r="D32" s="131"/>
      <c r="E32" s="132"/>
      <c r="F32" s="21"/>
      <c r="G32" s="152"/>
      <c r="H32" s="23"/>
      <c r="I32" s="23"/>
    </row>
    <row r="33" spans="1:9" s="20" customFormat="1" ht="19.5" customHeight="1" x14ac:dyDescent="0.25">
      <c r="A33" s="209"/>
      <c r="C33" s="21"/>
      <c r="D33" s="131"/>
      <c r="E33" s="132"/>
      <c r="F33" s="21"/>
      <c r="G33" s="152"/>
      <c r="H33" s="23"/>
      <c r="I33" s="23"/>
    </row>
    <row r="34" spans="1:9" s="20" customFormat="1" ht="19.5" customHeight="1" x14ac:dyDescent="0.25">
      <c r="A34" s="209"/>
      <c r="C34" s="21"/>
      <c r="D34" s="131"/>
      <c r="E34" s="132"/>
      <c r="F34" s="21"/>
      <c r="G34" s="152"/>
      <c r="H34" s="23"/>
      <c r="I34" s="23"/>
    </row>
    <row r="35" spans="1:9" s="20" customFormat="1" ht="19.5" customHeight="1" x14ac:dyDescent="0.25">
      <c r="A35" s="209"/>
      <c r="C35" s="21"/>
      <c r="D35" s="131"/>
      <c r="E35" s="132"/>
      <c r="F35" s="21"/>
      <c r="G35" s="152"/>
      <c r="H35" s="23"/>
      <c r="I35" s="23"/>
    </row>
    <row r="36" spans="1:9" s="20" customFormat="1" ht="19.5" customHeight="1" x14ac:dyDescent="0.25">
      <c r="A36" s="209"/>
      <c r="C36" s="21"/>
      <c r="D36" s="131"/>
      <c r="E36" s="132"/>
      <c r="F36" s="21"/>
      <c r="G36" s="152"/>
      <c r="H36" s="23"/>
      <c r="I36" s="23"/>
    </row>
    <row r="37" spans="1:9" s="20" customFormat="1" ht="19.5" customHeight="1" x14ac:dyDescent="0.25">
      <c r="A37" s="209"/>
      <c r="C37" s="21"/>
      <c r="D37" s="131"/>
      <c r="E37" s="132"/>
      <c r="F37" s="21"/>
      <c r="G37" s="152"/>
      <c r="H37" s="23"/>
      <c r="I37" s="23"/>
    </row>
    <row r="38" spans="1:9" s="20" customFormat="1" ht="19.5" customHeight="1" x14ac:dyDescent="0.25">
      <c r="A38" s="209"/>
      <c r="C38" s="21"/>
      <c r="D38" s="131"/>
      <c r="E38" s="132"/>
      <c r="F38" s="21"/>
      <c r="G38" s="152"/>
      <c r="H38" s="23"/>
      <c r="I38" s="23"/>
    </row>
    <row r="39" spans="1:9" s="20" customFormat="1" ht="19.5" customHeight="1" x14ac:dyDescent="0.25">
      <c r="A39" s="209"/>
      <c r="C39" s="21"/>
      <c r="D39" s="131"/>
      <c r="E39" s="132"/>
      <c r="F39" s="21"/>
      <c r="G39" s="152"/>
      <c r="H39" s="23"/>
      <c r="I39" s="23"/>
    </row>
    <row r="40" spans="1:9" s="20" customFormat="1" ht="19.5" customHeight="1" x14ac:dyDescent="0.25">
      <c r="A40" s="209"/>
      <c r="C40" s="21"/>
      <c r="D40" s="131"/>
      <c r="E40" s="132"/>
      <c r="F40" s="21"/>
      <c r="G40" s="152"/>
      <c r="H40" s="23"/>
      <c r="I40" s="23"/>
    </row>
    <row r="41" spans="1:9" s="20" customFormat="1" ht="19.5" customHeight="1" x14ac:dyDescent="0.25">
      <c r="A41" s="209"/>
      <c r="C41" s="21"/>
      <c r="D41" s="131"/>
      <c r="E41" s="132"/>
      <c r="F41" s="21"/>
      <c r="G41" s="152"/>
      <c r="H41" s="23"/>
      <c r="I41" s="23"/>
    </row>
    <row r="42" spans="1:9" s="20" customFormat="1" ht="19.5" customHeight="1" x14ac:dyDescent="0.25">
      <c r="A42" s="209"/>
      <c r="C42" s="21"/>
      <c r="D42" s="131"/>
      <c r="E42" s="132"/>
      <c r="F42" s="21"/>
      <c r="G42" s="152"/>
      <c r="H42" s="23"/>
      <c r="I42" s="23"/>
    </row>
    <row r="43" spans="1:9" s="20" customFormat="1" ht="19.5" customHeight="1" x14ac:dyDescent="0.25">
      <c r="A43" s="209"/>
      <c r="C43" s="21"/>
      <c r="D43" s="131"/>
      <c r="E43" s="132"/>
      <c r="F43" s="21"/>
      <c r="G43" s="152"/>
      <c r="H43" s="23"/>
      <c r="I43" s="23"/>
    </row>
    <row r="44" spans="1:9" s="20" customFormat="1" ht="19.5" customHeight="1" x14ac:dyDescent="0.25">
      <c r="A44" s="209"/>
      <c r="C44" s="21"/>
      <c r="D44" s="131"/>
      <c r="E44" s="132"/>
      <c r="F44" s="21"/>
      <c r="G44" s="152"/>
      <c r="H44" s="23"/>
      <c r="I44" s="23"/>
    </row>
    <row r="45" spans="1:9" s="20" customFormat="1" ht="19.5" customHeight="1" x14ac:dyDescent="0.25">
      <c r="A45" s="209"/>
      <c r="C45" s="21"/>
      <c r="D45" s="131"/>
      <c r="E45" s="132"/>
      <c r="F45" s="21"/>
      <c r="G45" s="152"/>
      <c r="H45" s="23"/>
      <c r="I45" s="23"/>
    </row>
    <row r="46" spans="1:9" s="20" customFormat="1" ht="19.5" customHeight="1" x14ac:dyDescent="0.25">
      <c r="A46" s="209"/>
      <c r="C46" s="21"/>
      <c r="D46" s="131"/>
      <c r="E46" s="132"/>
      <c r="F46" s="21"/>
      <c r="G46" s="152"/>
      <c r="H46" s="23"/>
      <c r="I46" s="23"/>
    </row>
    <row r="47" spans="1:9" s="20" customFormat="1" ht="19.5" customHeight="1" x14ac:dyDescent="0.25">
      <c r="A47" s="209"/>
      <c r="C47" s="21"/>
      <c r="D47" s="131"/>
      <c r="E47" s="132"/>
      <c r="F47" s="21"/>
      <c r="G47" s="152"/>
      <c r="H47" s="23"/>
      <c r="I47" s="23"/>
    </row>
    <row r="48" spans="1:9" s="20" customFormat="1" ht="19.5" customHeight="1" x14ac:dyDescent="0.25">
      <c r="A48" s="209"/>
      <c r="C48" s="21"/>
      <c r="D48" s="131"/>
      <c r="E48" s="132"/>
      <c r="F48" s="21"/>
      <c r="G48" s="152"/>
      <c r="H48" s="23"/>
      <c r="I48" s="23"/>
    </row>
    <row r="49" spans="1:9" s="20" customFormat="1" ht="19.5" customHeight="1" x14ac:dyDescent="0.25">
      <c r="A49" s="209"/>
      <c r="C49" s="21"/>
      <c r="D49" s="131"/>
      <c r="E49" s="132"/>
      <c r="F49" s="21"/>
      <c r="G49" s="152"/>
      <c r="H49" s="23"/>
      <c r="I49" s="23"/>
    </row>
    <row r="50" spans="1:9" s="20" customFormat="1" ht="19.5" customHeight="1" x14ac:dyDescent="0.25">
      <c r="A50" s="209"/>
      <c r="C50" s="21"/>
      <c r="D50" s="131"/>
      <c r="E50" s="132"/>
      <c r="F50" s="21"/>
      <c r="G50" s="152"/>
      <c r="H50" s="23"/>
      <c r="I50" s="23"/>
    </row>
    <row r="51" spans="1:9" s="20" customFormat="1" ht="19.5" customHeight="1" x14ac:dyDescent="0.25">
      <c r="A51" s="209"/>
      <c r="C51" s="21"/>
      <c r="D51" s="131"/>
      <c r="E51" s="132"/>
      <c r="F51" s="21"/>
      <c r="G51" s="152"/>
      <c r="H51" s="23"/>
      <c r="I51" s="23"/>
    </row>
    <row r="52" spans="1:9" s="20" customFormat="1" ht="19.5" customHeight="1" x14ac:dyDescent="0.25">
      <c r="A52" s="209"/>
      <c r="C52" s="21"/>
      <c r="D52" s="131"/>
      <c r="E52" s="132"/>
      <c r="F52" s="21"/>
      <c r="G52" s="152"/>
      <c r="H52" s="23"/>
      <c r="I52" s="23"/>
    </row>
    <row r="53" spans="1:9" s="20" customFormat="1" ht="19.5" customHeight="1" x14ac:dyDescent="0.25">
      <c r="A53" s="209"/>
      <c r="C53" s="21"/>
      <c r="D53" s="131"/>
      <c r="E53" s="132"/>
      <c r="F53" s="21"/>
      <c r="G53" s="152"/>
      <c r="H53" s="23"/>
      <c r="I53" s="23"/>
    </row>
    <row r="54" spans="1:9" s="20" customFormat="1" ht="19.5" customHeight="1" x14ac:dyDescent="0.25">
      <c r="A54" s="209"/>
      <c r="C54" s="21"/>
      <c r="D54" s="131"/>
      <c r="E54" s="132"/>
      <c r="F54" s="21"/>
      <c r="G54" s="152"/>
      <c r="H54" s="23"/>
      <c r="I54" s="23"/>
    </row>
    <row r="55" spans="1:9" s="20" customFormat="1" ht="19.5" customHeight="1" x14ac:dyDescent="0.25">
      <c r="A55" s="209"/>
      <c r="C55" s="21"/>
      <c r="D55" s="131"/>
      <c r="E55" s="132"/>
      <c r="F55" s="21"/>
      <c r="G55" s="152"/>
      <c r="H55" s="23"/>
      <c r="I55" s="23"/>
    </row>
    <row r="56" spans="1:9" s="20" customFormat="1" ht="19.5" customHeight="1" x14ac:dyDescent="0.25">
      <c r="A56" s="209"/>
      <c r="C56" s="21"/>
      <c r="D56" s="131"/>
      <c r="E56" s="132"/>
      <c r="F56" s="21"/>
      <c r="G56" s="152"/>
      <c r="H56" s="23"/>
      <c r="I56" s="23"/>
    </row>
    <row r="57" spans="1:9" s="20" customFormat="1" ht="19.5" customHeight="1" x14ac:dyDescent="0.25">
      <c r="A57" s="209"/>
      <c r="C57" s="21"/>
      <c r="D57" s="131"/>
      <c r="E57" s="132"/>
      <c r="F57" s="21"/>
      <c r="G57" s="152"/>
      <c r="H57" s="23"/>
      <c r="I57" s="23"/>
    </row>
    <row r="58" spans="1:9" s="20" customFormat="1" ht="19.5" customHeight="1" x14ac:dyDescent="0.25">
      <c r="A58" s="209"/>
      <c r="C58" s="21"/>
      <c r="D58" s="131"/>
      <c r="E58" s="132"/>
      <c r="F58" s="21"/>
      <c r="G58" s="152"/>
      <c r="H58" s="23"/>
      <c r="I58" s="23"/>
    </row>
    <row r="59" spans="1:9" s="20" customFormat="1" ht="19.5" customHeight="1" x14ac:dyDescent="0.25">
      <c r="A59" s="209"/>
      <c r="C59" s="21"/>
      <c r="D59" s="131"/>
      <c r="E59" s="132"/>
      <c r="F59" s="21"/>
      <c r="G59" s="152"/>
      <c r="H59" s="23"/>
      <c r="I59" s="23"/>
    </row>
    <row r="60" spans="1:9" s="20" customFormat="1" ht="19.5" customHeight="1" x14ac:dyDescent="0.25">
      <c r="A60" s="209"/>
      <c r="C60" s="21"/>
      <c r="D60" s="131"/>
      <c r="E60" s="132"/>
      <c r="F60" s="21"/>
      <c r="G60" s="152"/>
      <c r="H60" s="23"/>
      <c r="I60" s="23"/>
    </row>
    <row r="61" spans="1:9" s="20" customFormat="1" ht="19.5" customHeight="1" x14ac:dyDescent="0.25">
      <c r="A61" s="209"/>
      <c r="C61" s="21"/>
      <c r="D61" s="131"/>
      <c r="E61" s="132"/>
      <c r="F61" s="21"/>
      <c r="G61" s="152"/>
      <c r="H61" s="23"/>
      <c r="I61" s="23"/>
    </row>
    <row r="62" spans="1:9" s="20" customFormat="1" ht="19.5" customHeight="1" x14ac:dyDescent="0.25">
      <c r="A62" s="209"/>
      <c r="C62" s="21"/>
      <c r="D62" s="131"/>
      <c r="E62" s="132"/>
      <c r="F62" s="21"/>
      <c r="G62" s="152"/>
      <c r="H62" s="23"/>
      <c r="I62" s="23"/>
    </row>
    <row r="63" spans="1:9" s="20" customFormat="1" ht="19.5" customHeight="1" x14ac:dyDescent="0.25">
      <c r="A63" s="209"/>
      <c r="C63" s="21"/>
      <c r="D63" s="131"/>
      <c r="E63" s="132"/>
      <c r="F63" s="21"/>
      <c r="G63" s="152"/>
      <c r="H63" s="23"/>
      <c r="I63" s="23"/>
    </row>
    <row r="64" spans="1:9" s="20" customFormat="1" ht="19.5" customHeight="1" x14ac:dyDescent="0.25">
      <c r="A64" s="209"/>
      <c r="C64" s="21"/>
      <c r="D64" s="131"/>
      <c r="E64" s="132"/>
      <c r="F64" s="21"/>
      <c r="G64" s="152"/>
      <c r="H64" s="23"/>
      <c r="I64" s="23"/>
    </row>
    <row r="65" spans="1:9" s="20" customFormat="1" ht="19.5" customHeight="1" x14ac:dyDescent="0.25">
      <c r="A65" s="209"/>
      <c r="C65" s="21"/>
      <c r="D65" s="131"/>
      <c r="E65" s="132"/>
      <c r="F65" s="21"/>
      <c r="G65" s="152"/>
      <c r="H65" s="23"/>
      <c r="I65" s="23"/>
    </row>
    <row r="66" spans="1:9" s="20" customFormat="1" ht="19.5" customHeight="1" x14ac:dyDescent="0.25">
      <c r="A66" s="209"/>
      <c r="C66" s="21"/>
      <c r="D66" s="131"/>
      <c r="E66" s="132"/>
      <c r="F66" s="21"/>
      <c r="G66" s="152"/>
      <c r="H66" s="23"/>
      <c r="I66" s="23"/>
    </row>
    <row r="67" spans="1:9" s="20" customFormat="1" ht="19.5" customHeight="1" x14ac:dyDescent="0.25">
      <c r="A67" s="209"/>
      <c r="C67" s="21"/>
      <c r="D67" s="131"/>
      <c r="E67" s="132"/>
      <c r="F67" s="21"/>
      <c r="G67" s="152"/>
      <c r="H67" s="23"/>
      <c r="I67" s="23"/>
    </row>
    <row r="68" spans="1:9" s="20" customFormat="1" ht="19.5" customHeight="1" x14ac:dyDescent="0.25">
      <c r="A68" s="209"/>
      <c r="C68" s="21"/>
      <c r="D68" s="131"/>
      <c r="E68" s="132"/>
      <c r="F68" s="21"/>
      <c r="G68" s="152"/>
      <c r="H68" s="23"/>
      <c r="I68" s="23"/>
    </row>
    <row r="69" spans="1:9" s="20" customFormat="1" ht="19.5" customHeight="1" x14ac:dyDescent="0.25">
      <c r="A69" s="209"/>
      <c r="C69" s="21"/>
      <c r="D69" s="131"/>
      <c r="E69" s="132"/>
      <c r="F69" s="21"/>
      <c r="G69" s="152"/>
      <c r="H69" s="23"/>
      <c r="I69" s="23"/>
    </row>
    <row r="70" spans="1:9" s="20" customFormat="1" ht="19.5" customHeight="1" x14ac:dyDescent="0.25">
      <c r="A70" s="209"/>
      <c r="C70" s="21"/>
      <c r="D70" s="131"/>
      <c r="E70" s="132"/>
      <c r="F70" s="21"/>
      <c r="G70" s="152"/>
      <c r="H70" s="23"/>
      <c r="I70" s="23"/>
    </row>
    <row r="71" spans="1:9" s="20" customFormat="1" ht="19.5" customHeight="1" x14ac:dyDescent="0.25">
      <c r="A71" s="209"/>
      <c r="C71" s="21"/>
      <c r="D71" s="131"/>
      <c r="E71" s="132"/>
      <c r="F71" s="21"/>
      <c r="G71" s="152"/>
      <c r="H71" s="23"/>
      <c r="I71" s="23"/>
    </row>
    <row r="72" spans="1:9" s="20" customFormat="1" ht="19.5" customHeight="1" x14ac:dyDescent="0.25">
      <c r="A72" s="209"/>
      <c r="C72" s="21"/>
      <c r="D72" s="131"/>
      <c r="E72" s="132"/>
      <c r="F72" s="21"/>
      <c r="G72" s="152"/>
      <c r="H72" s="23"/>
      <c r="I72" s="23"/>
    </row>
    <row r="73" spans="1:9" s="20" customFormat="1" ht="19.5" customHeight="1" x14ac:dyDescent="0.25">
      <c r="A73" s="209"/>
      <c r="C73" s="21"/>
      <c r="D73" s="131"/>
      <c r="E73" s="132"/>
      <c r="F73" s="21"/>
      <c r="G73" s="152"/>
      <c r="H73" s="23"/>
      <c r="I73" s="23"/>
    </row>
    <row r="74" spans="1:9" s="20" customFormat="1" ht="19.5" customHeight="1" x14ac:dyDescent="0.25">
      <c r="A74" s="209"/>
      <c r="C74" s="21"/>
      <c r="D74" s="131"/>
      <c r="E74" s="132"/>
      <c r="F74" s="21"/>
      <c r="G74" s="152"/>
      <c r="H74" s="23"/>
      <c r="I74" s="23"/>
    </row>
    <row r="75" spans="1:9" s="20" customFormat="1" ht="19.5" customHeight="1" x14ac:dyDescent="0.25">
      <c r="A75" s="209"/>
      <c r="C75" s="21"/>
      <c r="D75" s="131"/>
      <c r="E75" s="132"/>
      <c r="F75" s="21"/>
      <c r="G75" s="152"/>
      <c r="H75" s="23"/>
      <c r="I75" s="23"/>
    </row>
    <row r="76" spans="1:9" s="20" customFormat="1" ht="19.5" customHeight="1" x14ac:dyDescent="0.25">
      <c r="A76" s="209"/>
      <c r="C76" s="21"/>
      <c r="D76" s="131"/>
      <c r="E76" s="132"/>
      <c r="F76" s="21"/>
      <c r="G76" s="152"/>
      <c r="H76" s="23"/>
      <c r="I76" s="23"/>
    </row>
    <row r="77" spans="1:9" s="20" customFormat="1" ht="19.5" customHeight="1" x14ac:dyDescent="0.25">
      <c r="A77" s="209"/>
      <c r="C77" s="21"/>
      <c r="D77" s="131"/>
      <c r="E77" s="132"/>
      <c r="F77" s="21"/>
      <c r="G77" s="152"/>
      <c r="H77" s="23"/>
      <c r="I77" s="23"/>
    </row>
    <row r="78" spans="1:9" s="20" customFormat="1" ht="19.5" customHeight="1" x14ac:dyDescent="0.25">
      <c r="A78" s="209"/>
      <c r="C78" s="21"/>
      <c r="D78" s="131"/>
      <c r="E78" s="132"/>
      <c r="F78" s="21"/>
      <c r="G78" s="152"/>
      <c r="H78" s="23"/>
      <c r="I78" s="23"/>
    </row>
    <row r="79" spans="1:9" s="20" customFormat="1" ht="19.5" customHeight="1" x14ac:dyDescent="0.25">
      <c r="A79" s="209"/>
      <c r="C79" s="21"/>
      <c r="D79" s="131"/>
      <c r="E79" s="132"/>
      <c r="F79" s="21"/>
      <c r="G79" s="152"/>
      <c r="H79" s="23"/>
      <c r="I79" s="23"/>
    </row>
    <row r="80" spans="1:9" s="20" customFormat="1" ht="19.5" customHeight="1" x14ac:dyDescent="0.25">
      <c r="A80" s="209"/>
      <c r="C80" s="21"/>
      <c r="D80" s="131"/>
      <c r="E80" s="132"/>
      <c r="F80" s="21"/>
      <c r="G80" s="152"/>
      <c r="H80" s="23"/>
      <c r="I80" s="23"/>
    </row>
    <row r="81" spans="1:9" s="20" customFormat="1" ht="19.5" customHeight="1" x14ac:dyDescent="0.25">
      <c r="A81" s="209"/>
      <c r="C81" s="21"/>
      <c r="D81" s="131"/>
      <c r="E81" s="132"/>
      <c r="F81" s="21"/>
      <c r="G81" s="152"/>
      <c r="H81" s="23"/>
      <c r="I81" s="23"/>
    </row>
    <row r="82" spans="1:9" s="20" customFormat="1" ht="19.5" customHeight="1" x14ac:dyDescent="0.25">
      <c r="A82" s="209"/>
      <c r="C82" s="21"/>
      <c r="D82" s="131"/>
      <c r="E82" s="132"/>
      <c r="F82" s="21"/>
      <c r="G82" s="152"/>
      <c r="H82" s="23"/>
      <c r="I82" s="23"/>
    </row>
    <row r="83" spans="1:9" s="20" customFormat="1" ht="19.5" customHeight="1" x14ac:dyDescent="0.25">
      <c r="A83" s="209"/>
      <c r="C83" s="21"/>
      <c r="D83" s="131"/>
      <c r="E83" s="132"/>
      <c r="F83" s="21"/>
      <c r="G83" s="152"/>
      <c r="H83" s="23"/>
      <c r="I83" s="23"/>
    </row>
    <row r="84" spans="1:9" s="20" customFormat="1" ht="19.5" customHeight="1" x14ac:dyDescent="0.25">
      <c r="A84" s="209"/>
      <c r="C84" s="21"/>
      <c r="D84" s="131"/>
      <c r="E84" s="132"/>
      <c r="F84" s="21"/>
      <c r="G84" s="152"/>
      <c r="H84" s="23"/>
      <c r="I84" s="23"/>
    </row>
    <row r="85" spans="1:9" s="20" customFormat="1" ht="19.5" customHeight="1" x14ac:dyDescent="0.25">
      <c r="A85" s="209"/>
      <c r="C85" s="21"/>
      <c r="D85" s="131"/>
      <c r="E85" s="132"/>
      <c r="F85" s="21"/>
      <c r="G85" s="152"/>
      <c r="H85" s="23"/>
      <c r="I85" s="23"/>
    </row>
    <row r="86" spans="1:9" s="20" customFormat="1" ht="19.5" customHeight="1" x14ac:dyDescent="0.25">
      <c r="A86" s="209"/>
      <c r="C86" s="21"/>
      <c r="D86" s="131"/>
      <c r="E86" s="132"/>
      <c r="F86" s="21"/>
      <c r="G86" s="152"/>
      <c r="H86" s="23"/>
      <c r="I86" s="23"/>
    </row>
    <row r="87" spans="1:9" s="20" customFormat="1" ht="19.5" customHeight="1" x14ac:dyDescent="0.25">
      <c r="A87" s="209"/>
      <c r="C87" s="21"/>
      <c r="D87" s="131"/>
      <c r="E87" s="132"/>
      <c r="F87" s="21"/>
      <c r="G87" s="152"/>
      <c r="H87" s="23"/>
      <c r="I87" s="23"/>
    </row>
    <row r="88" spans="1:9" s="20" customFormat="1" ht="19.5" customHeight="1" x14ac:dyDescent="0.25">
      <c r="A88" s="209"/>
      <c r="C88" s="21"/>
      <c r="D88" s="131"/>
      <c r="E88" s="132"/>
      <c r="F88" s="21"/>
      <c r="G88" s="152"/>
      <c r="H88" s="23"/>
      <c r="I88" s="23"/>
    </row>
    <row r="89" spans="1:9" s="20" customFormat="1" ht="19.5" customHeight="1" x14ac:dyDescent="0.25">
      <c r="A89" s="209"/>
      <c r="C89" s="21"/>
      <c r="D89" s="131"/>
      <c r="E89" s="132"/>
      <c r="F89" s="21"/>
      <c r="G89" s="152"/>
      <c r="H89" s="23"/>
      <c r="I89" s="23"/>
    </row>
    <row r="90" spans="1:9" s="20" customFormat="1" ht="19.5" customHeight="1" x14ac:dyDescent="0.25">
      <c r="A90" s="209"/>
      <c r="C90" s="21"/>
      <c r="D90" s="131"/>
      <c r="E90" s="132"/>
      <c r="F90" s="21"/>
      <c r="G90" s="152"/>
      <c r="H90" s="23"/>
      <c r="I90" s="23"/>
    </row>
    <row r="91" spans="1:9" s="20" customFormat="1" ht="19.5" customHeight="1" x14ac:dyDescent="0.25">
      <c r="A91" s="209"/>
      <c r="C91" s="21"/>
      <c r="D91" s="131"/>
      <c r="E91" s="132"/>
      <c r="F91" s="21"/>
      <c r="G91" s="152"/>
      <c r="H91" s="23"/>
      <c r="I91" s="23"/>
    </row>
    <row r="92" spans="1:9" s="20" customFormat="1" ht="19.5" customHeight="1" x14ac:dyDescent="0.25">
      <c r="A92" s="209"/>
      <c r="C92" s="21"/>
      <c r="D92" s="131"/>
      <c r="E92" s="132"/>
      <c r="F92" s="21"/>
      <c r="G92" s="152"/>
      <c r="H92" s="23"/>
      <c r="I92" s="23"/>
    </row>
    <row r="93" spans="1:9" s="20" customFormat="1" ht="19.5" customHeight="1" x14ac:dyDescent="0.25">
      <c r="A93" s="209"/>
      <c r="C93" s="21"/>
      <c r="D93" s="131"/>
      <c r="E93" s="132"/>
      <c r="F93" s="21"/>
      <c r="G93" s="152"/>
      <c r="H93" s="23"/>
      <c r="I93" s="23"/>
    </row>
    <row r="94" spans="1:9" s="20" customFormat="1" ht="19.5" customHeight="1" x14ac:dyDescent="0.25">
      <c r="A94" s="209"/>
      <c r="C94" s="21"/>
      <c r="D94" s="131"/>
      <c r="E94" s="132"/>
      <c r="F94" s="21"/>
      <c r="G94" s="152"/>
      <c r="H94" s="23"/>
      <c r="I94" s="23"/>
    </row>
    <row r="95" spans="1:9" s="20" customFormat="1" ht="19.5" customHeight="1" x14ac:dyDescent="0.25">
      <c r="A95" s="209"/>
      <c r="C95" s="21"/>
      <c r="D95" s="131"/>
      <c r="E95" s="132"/>
      <c r="F95" s="21"/>
      <c r="G95" s="152"/>
      <c r="H95" s="23"/>
      <c r="I95" s="23"/>
    </row>
    <row r="96" spans="1:9" s="20" customFormat="1" ht="19.5" customHeight="1" x14ac:dyDescent="0.25">
      <c r="A96" s="209"/>
      <c r="C96" s="21"/>
      <c r="D96" s="131"/>
      <c r="E96" s="132"/>
      <c r="F96" s="21"/>
      <c r="G96" s="152"/>
      <c r="H96" s="23"/>
      <c r="I96" s="23"/>
    </row>
    <row r="97" spans="1:9" s="20" customFormat="1" ht="19.5" customHeight="1" x14ac:dyDescent="0.25">
      <c r="A97" s="209"/>
      <c r="C97" s="21"/>
      <c r="D97" s="131"/>
      <c r="E97" s="132"/>
      <c r="F97" s="21"/>
      <c r="G97" s="152"/>
      <c r="H97" s="23"/>
      <c r="I97" s="23"/>
    </row>
    <row r="98" spans="1:9" s="20" customFormat="1" ht="19.5" customHeight="1" x14ac:dyDescent="0.25">
      <c r="A98" s="209"/>
      <c r="C98" s="21"/>
      <c r="D98" s="131"/>
      <c r="E98" s="132"/>
      <c r="F98" s="21"/>
      <c r="G98" s="152"/>
      <c r="H98" s="23"/>
      <c r="I98" s="23"/>
    </row>
    <row r="99" spans="1:9" s="20" customFormat="1" ht="19.5" customHeight="1" x14ac:dyDescent="0.25">
      <c r="A99" s="209"/>
      <c r="C99" s="21"/>
      <c r="D99" s="131"/>
      <c r="E99" s="132"/>
      <c r="F99" s="21"/>
      <c r="G99" s="152"/>
      <c r="H99" s="23"/>
      <c r="I99" s="23"/>
    </row>
    <row r="100" spans="1:9" s="20" customFormat="1" ht="19.5" customHeight="1" x14ac:dyDescent="0.25">
      <c r="A100" s="209"/>
      <c r="C100" s="21"/>
      <c r="D100" s="131"/>
      <c r="E100" s="132"/>
      <c r="F100" s="21"/>
      <c r="G100" s="152"/>
      <c r="H100" s="23"/>
      <c r="I100" s="23"/>
    </row>
    <row r="101" spans="1:9" s="20" customFormat="1" ht="19.5" customHeight="1" x14ac:dyDescent="0.25">
      <c r="A101" s="209"/>
      <c r="C101" s="21"/>
      <c r="D101" s="131"/>
      <c r="E101" s="132"/>
      <c r="F101" s="21"/>
      <c r="G101" s="152"/>
      <c r="H101" s="23"/>
      <c r="I101" s="23"/>
    </row>
    <row r="102" spans="1:9" s="20" customFormat="1" ht="19.5" customHeight="1" x14ac:dyDescent="0.25">
      <c r="A102" s="209"/>
      <c r="C102" s="21"/>
      <c r="D102" s="131"/>
      <c r="E102" s="132"/>
      <c r="F102" s="21"/>
      <c r="G102" s="152"/>
      <c r="H102" s="23"/>
      <c r="I102" s="23"/>
    </row>
    <row r="103" spans="1:9" s="20" customFormat="1" ht="19.5" customHeight="1" x14ac:dyDescent="0.25">
      <c r="A103" s="209"/>
      <c r="C103" s="21"/>
      <c r="D103" s="131"/>
      <c r="E103" s="132"/>
      <c r="F103" s="21"/>
      <c r="G103" s="152"/>
      <c r="H103" s="23"/>
      <c r="I103" s="23"/>
    </row>
    <row r="104" spans="1:9" s="20" customFormat="1" ht="12" customHeight="1" x14ac:dyDescent="0.25">
      <c r="A104" s="209"/>
      <c r="D104" s="133"/>
      <c r="E104" s="133"/>
      <c r="G104" s="152"/>
      <c r="H104" s="23"/>
      <c r="I104" s="23"/>
    </row>
    <row r="105" spans="1:9" s="20" customFormat="1" ht="24.75" customHeight="1" x14ac:dyDescent="0.25">
      <c r="A105" s="209"/>
      <c r="D105" s="133"/>
      <c r="E105" s="133"/>
      <c r="G105" s="152"/>
      <c r="H105" s="23"/>
      <c r="I105" s="23"/>
    </row>
    <row r="106" spans="1:9" s="20" customFormat="1" ht="19.5" customHeight="1" x14ac:dyDescent="0.25">
      <c r="A106" s="209"/>
      <c r="D106" s="133"/>
      <c r="E106" s="133"/>
      <c r="G106" s="152"/>
      <c r="H106" s="23"/>
      <c r="I106" s="23"/>
    </row>
    <row r="107" spans="1:9" s="20" customFormat="1" ht="19.5" customHeight="1" x14ac:dyDescent="0.25">
      <c r="A107" s="209"/>
      <c r="D107" s="133"/>
      <c r="E107" s="133"/>
      <c r="G107" s="152"/>
      <c r="H107" s="23"/>
      <c r="I107" s="23"/>
    </row>
    <row r="108" spans="1:9" s="20" customFormat="1" ht="19.5" customHeight="1" x14ac:dyDescent="0.25">
      <c r="A108" s="209"/>
      <c r="D108" s="133"/>
      <c r="E108" s="133"/>
      <c r="G108" s="152"/>
      <c r="H108" s="23"/>
      <c r="I108" s="23"/>
    </row>
    <row r="109" spans="1:9" s="20" customFormat="1" ht="19.5" customHeight="1" x14ac:dyDescent="0.25">
      <c r="A109" s="209"/>
      <c r="D109" s="133"/>
      <c r="E109" s="133"/>
      <c r="G109" s="152"/>
      <c r="H109" s="23"/>
      <c r="I109" s="23"/>
    </row>
    <row r="110" spans="1:9" s="20" customFormat="1" ht="19.5" customHeight="1" x14ac:dyDescent="0.25">
      <c r="A110" s="209"/>
      <c r="D110" s="133"/>
      <c r="E110" s="133"/>
      <c r="G110" s="152"/>
      <c r="H110" s="23"/>
      <c r="I110" s="23"/>
    </row>
    <row r="111" spans="1:9" s="20" customFormat="1" ht="19.5" customHeight="1" x14ac:dyDescent="0.25">
      <c r="A111" s="209"/>
      <c r="D111" s="133"/>
      <c r="E111" s="133"/>
      <c r="G111" s="152"/>
      <c r="H111" s="23"/>
      <c r="I111" s="23"/>
    </row>
    <row r="112" spans="1:9" s="20" customFormat="1" ht="19.5" customHeight="1" x14ac:dyDescent="0.25">
      <c r="A112" s="209"/>
      <c r="D112" s="133"/>
      <c r="E112" s="133"/>
      <c r="G112" s="152"/>
      <c r="H112" s="23"/>
      <c r="I112" s="23"/>
    </row>
    <row r="113" spans="1:9" s="20" customFormat="1" ht="19.5" customHeight="1" x14ac:dyDescent="0.25">
      <c r="A113" s="209"/>
      <c r="D113" s="133"/>
      <c r="E113" s="133"/>
      <c r="G113" s="152"/>
      <c r="H113" s="23"/>
      <c r="I113" s="23"/>
    </row>
    <row r="114" spans="1:9" s="20" customFormat="1" ht="19.5" customHeight="1" x14ac:dyDescent="0.25">
      <c r="A114" s="209"/>
      <c r="D114" s="133"/>
      <c r="E114" s="133"/>
      <c r="G114" s="152"/>
      <c r="H114" s="23"/>
      <c r="I114" s="23"/>
    </row>
    <row r="115" spans="1:9" s="20" customFormat="1" ht="19.5" customHeight="1" x14ac:dyDescent="0.25">
      <c r="A115" s="209"/>
      <c r="D115" s="133"/>
      <c r="E115" s="133"/>
      <c r="G115" s="152"/>
      <c r="H115" s="23"/>
      <c r="I115" s="23"/>
    </row>
    <row r="116" spans="1:9" s="20" customFormat="1" ht="19.5" customHeight="1" x14ac:dyDescent="0.25">
      <c r="A116" s="209"/>
      <c r="D116" s="133"/>
      <c r="E116" s="133"/>
      <c r="G116" s="152"/>
      <c r="H116" s="23"/>
      <c r="I116" s="23"/>
    </row>
    <row r="117" spans="1:9" s="20" customFormat="1" ht="19.5" customHeight="1" x14ac:dyDescent="0.25">
      <c r="A117" s="209"/>
      <c r="D117" s="133"/>
      <c r="E117" s="133"/>
      <c r="G117" s="152"/>
      <c r="H117" s="23"/>
      <c r="I117" s="23"/>
    </row>
    <row r="118" spans="1:9" s="20" customFormat="1" ht="19.5" customHeight="1" x14ac:dyDescent="0.25">
      <c r="A118" s="209"/>
      <c r="D118" s="133"/>
      <c r="E118" s="133"/>
      <c r="G118" s="152"/>
      <c r="H118" s="23"/>
      <c r="I118" s="23"/>
    </row>
    <row r="119" spans="1:9" s="20" customFormat="1" ht="19.5" customHeight="1" x14ac:dyDescent="0.25">
      <c r="A119" s="209"/>
      <c r="D119" s="133"/>
      <c r="E119" s="133"/>
      <c r="G119" s="152"/>
      <c r="H119" s="23"/>
      <c r="I119" s="23"/>
    </row>
    <row r="120" spans="1:9" s="20" customFormat="1" ht="24.75" customHeight="1" x14ac:dyDescent="0.25">
      <c r="A120" s="209"/>
      <c r="D120" s="133"/>
      <c r="E120" s="133"/>
      <c r="G120" s="152"/>
      <c r="H120" s="23"/>
      <c r="I120" s="23"/>
    </row>
    <row r="121" spans="1:9" s="20" customFormat="1" ht="12" customHeight="1" x14ac:dyDescent="0.25">
      <c r="A121" s="209"/>
      <c r="D121" s="133"/>
      <c r="E121" s="133"/>
      <c r="G121" s="152"/>
      <c r="H121" s="23"/>
      <c r="I121" s="23"/>
    </row>
    <row r="122" spans="1:9" s="20" customFormat="1" ht="25.5" customHeight="1" x14ac:dyDescent="0.25">
      <c r="A122" s="209"/>
      <c r="D122" s="133"/>
      <c r="E122" s="133"/>
      <c r="G122" s="152"/>
      <c r="H122" s="23"/>
      <c r="I122" s="23"/>
    </row>
    <row r="123" spans="1:9" s="20" customFormat="1" ht="19.5" customHeight="1" x14ac:dyDescent="0.25">
      <c r="A123" s="209"/>
      <c r="D123" s="133"/>
      <c r="E123" s="133"/>
      <c r="G123" s="152"/>
      <c r="H123" s="23"/>
      <c r="I123" s="23"/>
    </row>
    <row r="124" spans="1:9" s="20" customFormat="1" ht="19.5" customHeight="1" x14ac:dyDescent="0.25">
      <c r="A124" s="209"/>
      <c r="D124" s="133"/>
      <c r="E124" s="133"/>
      <c r="G124" s="152"/>
      <c r="H124" s="23"/>
      <c r="I124" s="23"/>
    </row>
    <row r="125" spans="1:9" s="20" customFormat="1" ht="19.5" customHeight="1" x14ac:dyDescent="0.25">
      <c r="A125" s="209"/>
      <c r="D125" s="133"/>
      <c r="E125" s="133"/>
      <c r="G125" s="152"/>
      <c r="H125" s="23"/>
      <c r="I125" s="23"/>
    </row>
    <row r="126" spans="1:9" s="20" customFormat="1" ht="19.5" customHeight="1" x14ac:dyDescent="0.25">
      <c r="A126" s="209"/>
      <c r="D126" s="133"/>
      <c r="E126" s="133"/>
      <c r="G126" s="152"/>
      <c r="H126" s="23"/>
      <c r="I126" s="23"/>
    </row>
    <row r="127" spans="1:9" s="20" customFormat="1" ht="19.5" customHeight="1" x14ac:dyDescent="0.25">
      <c r="A127" s="209"/>
      <c r="D127" s="133"/>
      <c r="E127" s="133"/>
      <c r="G127" s="152"/>
      <c r="H127" s="23"/>
      <c r="I127" s="23"/>
    </row>
    <row r="128" spans="1:9" s="20" customFormat="1" ht="19.5" customHeight="1" x14ac:dyDescent="0.25">
      <c r="A128" s="209"/>
      <c r="D128" s="133"/>
      <c r="E128" s="133"/>
      <c r="G128" s="152"/>
      <c r="H128" s="23"/>
      <c r="I128" s="23"/>
    </row>
    <row r="129" spans="1:20" s="20" customFormat="1" ht="19.5" customHeight="1" x14ac:dyDescent="0.25">
      <c r="A129" s="211"/>
      <c r="D129" s="133"/>
      <c r="E129" s="133"/>
      <c r="G129" s="152"/>
      <c r="H129" s="23"/>
      <c r="I129" s="23"/>
    </row>
    <row r="130" spans="1:20" s="20" customFormat="1" ht="19.5" customHeight="1" x14ac:dyDescent="0.25">
      <c r="A130" s="211"/>
      <c r="D130" s="133"/>
      <c r="E130" s="133"/>
      <c r="G130" s="152"/>
      <c r="H130" s="23"/>
      <c r="I130" s="23"/>
    </row>
    <row r="131" spans="1:20" s="20" customFormat="1" ht="19.5" customHeight="1" x14ac:dyDescent="0.25">
      <c r="A131" s="211"/>
      <c r="D131" s="133"/>
      <c r="E131" s="133"/>
      <c r="G131" s="152"/>
      <c r="H131" s="23"/>
      <c r="I131" s="23"/>
    </row>
    <row r="132" spans="1:20" s="20" customFormat="1" ht="19.5" customHeight="1" x14ac:dyDescent="0.25">
      <c r="A132" s="211"/>
      <c r="D132" s="133"/>
      <c r="E132" s="133"/>
      <c r="G132" s="152"/>
      <c r="H132" s="23"/>
      <c r="I132" s="23"/>
    </row>
    <row r="133" spans="1:20" s="20" customFormat="1" ht="19.5" customHeight="1" x14ac:dyDescent="0.25">
      <c r="A133" s="211"/>
      <c r="D133" s="133"/>
      <c r="E133" s="133"/>
      <c r="G133" s="152"/>
      <c r="H133" s="23"/>
      <c r="I133" s="23"/>
    </row>
    <row r="134" spans="1:20" s="20" customFormat="1" ht="19.5" customHeight="1" x14ac:dyDescent="0.25">
      <c r="A134" s="211"/>
      <c r="D134" s="133"/>
      <c r="E134" s="133"/>
      <c r="G134" s="152"/>
      <c r="H134" s="23"/>
      <c r="I134" s="23"/>
    </row>
    <row r="135" spans="1:20" s="20" customFormat="1" ht="19.5" customHeight="1" x14ac:dyDescent="0.25">
      <c r="A135" s="211"/>
      <c r="D135" s="133"/>
      <c r="E135" s="133"/>
      <c r="G135" s="152"/>
      <c r="H135" s="23"/>
      <c r="I135" s="23"/>
    </row>
    <row r="136" spans="1:20" s="20" customFormat="1" x14ac:dyDescent="0.25">
      <c r="A136" s="211"/>
      <c r="D136" s="133"/>
      <c r="E136" s="133"/>
      <c r="G136" s="152"/>
      <c r="H136" s="23"/>
      <c r="I136" s="23"/>
    </row>
    <row r="137" spans="1:20" s="20" customFormat="1" x14ac:dyDescent="0.25">
      <c r="A137" s="211"/>
      <c r="D137" s="133"/>
      <c r="E137" s="133"/>
      <c r="G137" s="152"/>
      <c r="H137" s="23"/>
      <c r="I137" s="23"/>
    </row>
    <row r="138" spans="1:20" s="20" customFormat="1" x14ac:dyDescent="0.25">
      <c r="A138" s="211"/>
      <c r="D138" s="133"/>
      <c r="E138" s="133"/>
      <c r="G138" s="152"/>
      <c r="H138" s="23"/>
      <c r="I138" s="23"/>
    </row>
    <row r="139" spans="1:20" x14ac:dyDescent="0.25">
      <c r="D139" s="134"/>
      <c r="E139" s="134"/>
      <c r="G139" s="152"/>
      <c r="H139" s="23"/>
      <c r="I139" s="23"/>
      <c r="J139" s="20"/>
      <c r="K139" s="20"/>
      <c r="L139" s="20"/>
      <c r="M139" s="20"/>
      <c r="N139" s="20"/>
      <c r="O139" s="20"/>
      <c r="P139" s="20"/>
      <c r="Q139" s="20"/>
      <c r="R139" s="20"/>
      <c r="S139" s="20"/>
      <c r="T139" s="20"/>
    </row>
    <row r="140" spans="1:20" x14ac:dyDescent="0.25">
      <c r="D140" s="134"/>
      <c r="E140" s="134"/>
      <c r="G140" s="152"/>
      <c r="H140" s="23"/>
      <c r="I140" s="23"/>
      <c r="J140" s="20"/>
      <c r="K140" s="20"/>
      <c r="L140" s="20"/>
      <c r="M140" s="20"/>
      <c r="N140" s="20"/>
      <c r="O140" s="20"/>
      <c r="P140" s="20"/>
      <c r="Q140" s="20"/>
      <c r="R140" s="20"/>
      <c r="S140" s="20"/>
      <c r="T140" s="20"/>
    </row>
    <row r="141" spans="1:20" x14ac:dyDescent="0.25">
      <c r="D141" s="134"/>
      <c r="E141" s="134"/>
      <c r="G141" s="152"/>
      <c r="H141" s="23"/>
      <c r="I141" s="23"/>
      <c r="J141" s="20"/>
      <c r="K141" s="20"/>
      <c r="L141" s="20"/>
      <c r="M141" s="20"/>
      <c r="N141" s="20"/>
      <c r="O141" s="20"/>
      <c r="P141" s="20"/>
      <c r="Q141" s="20"/>
      <c r="R141" s="20"/>
      <c r="S141" s="20"/>
      <c r="T141" s="20"/>
    </row>
    <row r="142" spans="1:20" x14ac:dyDescent="0.25">
      <c r="D142" s="134"/>
      <c r="E142" s="134"/>
      <c r="G142" s="152"/>
      <c r="H142" s="23"/>
      <c r="I142" s="23"/>
      <c r="J142" s="20"/>
      <c r="K142" s="20"/>
      <c r="L142" s="20"/>
      <c r="M142" s="20"/>
      <c r="N142" s="20"/>
      <c r="O142" s="20"/>
      <c r="P142" s="20"/>
      <c r="Q142" s="20"/>
      <c r="R142" s="20"/>
      <c r="S142" s="20"/>
      <c r="T142" s="20"/>
    </row>
    <row r="143" spans="1:20" x14ac:dyDescent="0.25">
      <c r="D143" s="134"/>
      <c r="E143" s="134"/>
      <c r="G143" s="152"/>
      <c r="H143" s="23"/>
      <c r="I143" s="23"/>
      <c r="J143" s="20"/>
      <c r="K143" s="20"/>
      <c r="L143" s="20"/>
      <c r="M143" s="20"/>
      <c r="N143" s="20"/>
      <c r="O143" s="20"/>
      <c r="P143" s="20"/>
      <c r="Q143" s="20"/>
      <c r="R143" s="20"/>
      <c r="S143" s="20"/>
      <c r="T143" s="20"/>
    </row>
    <row r="144" spans="1:20" x14ac:dyDescent="0.25">
      <c r="D144" s="134"/>
      <c r="E144" s="134"/>
      <c r="G144" s="152"/>
      <c r="H144" s="23"/>
      <c r="I144" s="23"/>
      <c r="J144" s="20"/>
      <c r="K144" s="20"/>
      <c r="L144" s="20"/>
      <c r="M144" s="20"/>
      <c r="N144" s="20"/>
      <c r="O144" s="20"/>
      <c r="P144" s="20"/>
      <c r="Q144" s="20"/>
      <c r="R144" s="20"/>
      <c r="S144" s="20"/>
      <c r="T144" s="20"/>
    </row>
    <row r="145" spans="4:20" x14ac:dyDescent="0.25">
      <c r="D145" s="134"/>
      <c r="E145" s="134"/>
      <c r="G145" s="152"/>
      <c r="H145" s="23"/>
      <c r="I145" s="23"/>
      <c r="J145" s="20"/>
      <c r="K145" s="20"/>
      <c r="L145" s="20"/>
      <c r="M145" s="20"/>
      <c r="N145" s="20"/>
      <c r="O145" s="20"/>
      <c r="P145" s="20"/>
      <c r="Q145" s="20"/>
      <c r="R145" s="20"/>
      <c r="S145" s="20"/>
      <c r="T145" s="20"/>
    </row>
    <row r="146" spans="4:20" x14ac:dyDescent="0.25">
      <c r="D146" s="134"/>
      <c r="E146" s="134"/>
      <c r="G146" s="152"/>
      <c r="H146" s="23"/>
      <c r="I146" s="23"/>
      <c r="J146" s="20"/>
      <c r="K146" s="20"/>
      <c r="L146" s="20"/>
      <c r="M146" s="20"/>
      <c r="N146" s="20"/>
      <c r="O146" s="20"/>
      <c r="P146" s="20"/>
      <c r="Q146" s="20"/>
      <c r="R146" s="20"/>
      <c r="S146" s="20"/>
      <c r="T146" s="20"/>
    </row>
    <row r="147" spans="4:20" x14ac:dyDescent="0.25">
      <c r="D147" s="134"/>
      <c r="E147" s="134"/>
      <c r="G147" s="152"/>
      <c r="H147" s="23"/>
      <c r="I147" s="23"/>
      <c r="J147" s="20"/>
      <c r="K147" s="20"/>
      <c r="L147" s="20"/>
      <c r="M147" s="20"/>
      <c r="N147" s="20"/>
      <c r="O147" s="20"/>
      <c r="P147" s="20"/>
      <c r="Q147" s="20"/>
      <c r="R147" s="20"/>
      <c r="S147" s="20"/>
      <c r="T147" s="20"/>
    </row>
    <row r="148" spans="4:20" x14ac:dyDescent="0.25">
      <c r="D148" s="134"/>
      <c r="E148" s="134"/>
      <c r="G148" s="152"/>
      <c r="H148" s="23"/>
      <c r="I148" s="23"/>
      <c r="J148" s="20"/>
      <c r="K148" s="20"/>
      <c r="L148" s="20"/>
      <c r="M148" s="20"/>
      <c r="N148" s="20"/>
      <c r="O148" s="20"/>
      <c r="P148" s="20"/>
      <c r="Q148" s="20"/>
      <c r="R148" s="20"/>
      <c r="S148" s="20"/>
      <c r="T148" s="20"/>
    </row>
    <row r="149" spans="4:20" x14ac:dyDescent="0.25">
      <c r="D149" s="134"/>
      <c r="E149" s="134"/>
      <c r="G149" s="152"/>
      <c r="H149" s="23"/>
      <c r="I149" s="23"/>
      <c r="J149" s="20"/>
      <c r="K149" s="20"/>
      <c r="L149" s="20"/>
      <c r="M149" s="20"/>
      <c r="N149" s="20"/>
      <c r="O149" s="20"/>
      <c r="P149" s="20"/>
      <c r="Q149" s="20"/>
      <c r="R149" s="20"/>
      <c r="S149" s="20"/>
      <c r="T149" s="20"/>
    </row>
    <row r="150" spans="4:20" x14ac:dyDescent="0.25">
      <c r="D150" s="134"/>
      <c r="E150" s="134"/>
      <c r="G150" s="152"/>
      <c r="H150" s="23"/>
      <c r="I150" s="23"/>
      <c r="J150" s="20"/>
      <c r="K150" s="20"/>
      <c r="L150" s="20"/>
      <c r="M150" s="20"/>
      <c r="N150" s="20"/>
      <c r="O150" s="20"/>
      <c r="P150" s="20"/>
      <c r="Q150" s="20"/>
      <c r="R150" s="20"/>
      <c r="S150" s="20"/>
      <c r="T150" s="20"/>
    </row>
    <row r="151" spans="4:20" x14ac:dyDescent="0.25">
      <c r="D151" s="134"/>
      <c r="E151" s="134"/>
      <c r="G151" s="152"/>
      <c r="H151" s="23"/>
      <c r="I151" s="23"/>
      <c r="J151" s="20"/>
      <c r="K151" s="20"/>
      <c r="L151" s="20"/>
      <c r="M151" s="20"/>
      <c r="N151" s="20"/>
      <c r="O151" s="20"/>
      <c r="P151" s="20"/>
      <c r="Q151" s="20"/>
      <c r="R151" s="20"/>
      <c r="S151" s="20"/>
      <c r="T151" s="20"/>
    </row>
    <row r="152" spans="4:20" x14ac:dyDescent="0.25">
      <c r="D152" s="134"/>
      <c r="E152" s="134"/>
      <c r="G152" s="152"/>
      <c r="H152" s="23"/>
      <c r="I152" s="23"/>
      <c r="J152" s="20"/>
      <c r="K152" s="20"/>
      <c r="L152" s="20"/>
      <c r="M152" s="20"/>
      <c r="N152" s="20"/>
      <c r="O152" s="20"/>
      <c r="P152" s="20"/>
      <c r="Q152" s="20"/>
      <c r="R152" s="20"/>
      <c r="S152" s="20"/>
      <c r="T152" s="20"/>
    </row>
    <row r="153" spans="4:20" x14ac:dyDescent="0.25">
      <c r="D153" s="134"/>
      <c r="E153" s="134"/>
      <c r="G153" s="152"/>
      <c r="H153" s="23"/>
      <c r="I153" s="23"/>
      <c r="J153" s="20"/>
      <c r="K153" s="20"/>
      <c r="L153" s="20"/>
      <c r="M153" s="20"/>
      <c r="N153" s="20"/>
      <c r="O153" s="20"/>
      <c r="P153" s="20"/>
      <c r="Q153" s="20"/>
      <c r="R153" s="20"/>
      <c r="S153" s="20"/>
      <c r="T153" s="20"/>
    </row>
    <row r="154" spans="4:20" x14ac:dyDescent="0.25">
      <c r="D154" s="134"/>
      <c r="E154" s="134"/>
      <c r="G154" s="152"/>
      <c r="H154" s="23"/>
      <c r="I154" s="23"/>
      <c r="J154" s="20"/>
      <c r="K154" s="20"/>
      <c r="L154" s="20"/>
      <c r="M154" s="20"/>
      <c r="N154" s="20"/>
      <c r="O154" s="20"/>
      <c r="P154" s="20"/>
      <c r="Q154" s="20"/>
      <c r="R154" s="20"/>
      <c r="S154" s="20"/>
      <c r="T154" s="20"/>
    </row>
    <row r="155" spans="4:20" x14ac:dyDescent="0.25">
      <c r="D155" s="134"/>
      <c r="E155" s="134"/>
      <c r="G155" s="152"/>
      <c r="H155" s="23"/>
      <c r="I155" s="23"/>
      <c r="J155" s="20"/>
      <c r="K155" s="20"/>
      <c r="L155" s="20"/>
      <c r="M155" s="20"/>
      <c r="N155" s="20"/>
      <c r="O155" s="20"/>
      <c r="P155" s="20"/>
      <c r="Q155" s="20"/>
      <c r="R155" s="20"/>
      <c r="S155" s="20"/>
      <c r="T155" s="20"/>
    </row>
    <row r="156" spans="4:20" x14ac:dyDescent="0.25">
      <c r="D156" s="134"/>
      <c r="E156" s="134"/>
      <c r="G156" s="152"/>
      <c r="H156" s="23"/>
      <c r="I156" s="23"/>
      <c r="J156" s="20"/>
      <c r="K156" s="20"/>
      <c r="L156" s="20"/>
      <c r="M156" s="20"/>
      <c r="N156" s="20"/>
      <c r="O156" s="20"/>
      <c r="P156" s="20"/>
      <c r="Q156" s="20"/>
      <c r="R156" s="20"/>
      <c r="S156" s="20"/>
      <c r="T156" s="20"/>
    </row>
    <row r="157" spans="4:20" x14ac:dyDescent="0.25">
      <c r="D157" s="134"/>
      <c r="E157" s="134"/>
      <c r="G157" s="152"/>
      <c r="H157" s="23"/>
      <c r="I157" s="23"/>
      <c r="J157" s="20"/>
      <c r="K157" s="20"/>
      <c r="L157" s="20"/>
      <c r="M157" s="20"/>
      <c r="N157" s="20"/>
      <c r="O157" s="20"/>
      <c r="P157" s="20"/>
      <c r="Q157" s="20"/>
      <c r="R157" s="20"/>
      <c r="S157" s="20"/>
      <c r="T157" s="20"/>
    </row>
    <row r="158" spans="4:20" x14ac:dyDescent="0.25">
      <c r="D158" s="134"/>
      <c r="E158" s="134"/>
      <c r="G158" s="152"/>
      <c r="H158" s="23"/>
      <c r="I158" s="23"/>
      <c r="J158" s="20"/>
      <c r="K158" s="20"/>
      <c r="L158" s="20"/>
      <c r="M158" s="20"/>
      <c r="N158" s="20"/>
      <c r="O158" s="20"/>
      <c r="P158" s="20"/>
      <c r="Q158" s="20"/>
      <c r="R158" s="20"/>
      <c r="S158" s="20"/>
      <c r="T158" s="20"/>
    </row>
    <row r="159" spans="4:20" x14ac:dyDescent="0.25">
      <c r="D159" s="134"/>
      <c r="E159" s="134"/>
      <c r="G159" s="152"/>
      <c r="H159" s="23"/>
      <c r="I159" s="23"/>
      <c r="J159" s="20"/>
      <c r="K159" s="20"/>
      <c r="L159" s="20"/>
      <c r="M159" s="20"/>
      <c r="N159" s="20"/>
      <c r="O159" s="20"/>
      <c r="P159" s="20"/>
      <c r="Q159" s="20"/>
      <c r="R159" s="20"/>
      <c r="S159" s="20"/>
      <c r="T159" s="20"/>
    </row>
    <row r="160" spans="4:20" x14ac:dyDescent="0.25">
      <c r="D160" s="134"/>
      <c r="E160" s="134"/>
      <c r="G160" s="152"/>
      <c r="H160" s="23"/>
      <c r="I160" s="23"/>
      <c r="J160" s="20"/>
      <c r="K160" s="20"/>
      <c r="L160" s="20"/>
      <c r="M160" s="20"/>
      <c r="N160" s="20"/>
      <c r="O160" s="20"/>
      <c r="P160" s="20"/>
      <c r="Q160" s="20"/>
      <c r="R160" s="20"/>
      <c r="S160" s="20"/>
      <c r="T160" s="20"/>
    </row>
    <row r="161" spans="4:20" x14ac:dyDescent="0.25">
      <c r="D161" s="134"/>
      <c r="E161" s="134"/>
      <c r="G161" s="152"/>
      <c r="H161" s="23"/>
      <c r="I161" s="23"/>
      <c r="J161" s="20"/>
      <c r="K161" s="20"/>
      <c r="L161" s="20"/>
      <c r="M161" s="20"/>
      <c r="N161" s="20"/>
      <c r="O161" s="20"/>
      <c r="P161" s="20"/>
      <c r="Q161" s="20"/>
      <c r="R161" s="20"/>
      <c r="S161" s="20"/>
      <c r="T161" s="20"/>
    </row>
    <row r="162" spans="4:20" x14ac:dyDescent="0.25">
      <c r="D162" s="134"/>
      <c r="E162" s="134"/>
      <c r="G162" s="152"/>
      <c r="H162" s="23"/>
      <c r="I162" s="23"/>
      <c r="J162" s="20"/>
      <c r="K162" s="20"/>
      <c r="L162" s="20"/>
      <c r="M162" s="20"/>
      <c r="N162" s="20"/>
      <c r="O162" s="20"/>
      <c r="P162" s="20"/>
      <c r="Q162" s="20"/>
      <c r="R162" s="20"/>
      <c r="S162" s="20"/>
      <c r="T162" s="20"/>
    </row>
    <row r="163" spans="4:20" x14ac:dyDescent="0.25">
      <c r="D163" s="134"/>
      <c r="E163" s="134"/>
      <c r="G163" s="152"/>
      <c r="H163" s="23"/>
      <c r="I163" s="23"/>
      <c r="J163" s="20"/>
      <c r="K163" s="20"/>
      <c r="L163" s="20"/>
      <c r="M163" s="20"/>
      <c r="N163" s="20"/>
      <c r="O163" s="20"/>
      <c r="P163" s="20"/>
      <c r="Q163" s="20"/>
      <c r="R163" s="20"/>
      <c r="S163" s="20"/>
      <c r="T163" s="20"/>
    </row>
    <row r="164" spans="4:20" x14ac:dyDescent="0.25">
      <c r="D164" s="134"/>
      <c r="E164" s="134"/>
      <c r="G164" s="152"/>
      <c r="H164" s="23"/>
      <c r="I164" s="23"/>
      <c r="J164" s="20"/>
      <c r="K164" s="20"/>
      <c r="L164" s="20"/>
      <c r="M164" s="20"/>
      <c r="N164" s="20"/>
      <c r="O164" s="20"/>
      <c r="P164" s="20"/>
      <c r="Q164" s="20"/>
      <c r="R164" s="20"/>
      <c r="S164" s="20"/>
      <c r="T164" s="20"/>
    </row>
    <row r="165" spans="4:20" x14ac:dyDescent="0.25">
      <c r="D165" s="134"/>
      <c r="E165" s="134"/>
      <c r="G165" s="152"/>
      <c r="H165" s="23"/>
      <c r="I165" s="23"/>
      <c r="J165" s="20"/>
      <c r="K165" s="20"/>
      <c r="L165" s="20"/>
      <c r="M165" s="20"/>
      <c r="N165" s="20"/>
      <c r="O165" s="20"/>
      <c r="P165" s="20"/>
      <c r="Q165" s="20"/>
      <c r="R165" s="20"/>
      <c r="S165" s="20"/>
      <c r="T165" s="20"/>
    </row>
    <row r="166" spans="4:20" x14ac:dyDescent="0.25">
      <c r="D166" s="134"/>
      <c r="E166" s="134"/>
      <c r="G166" s="152"/>
      <c r="H166" s="23"/>
      <c r="I166" s="23"/>
      <c r="J166" s="20"/>
      <c r="K166" s="20"/>
      <c r="L166" s="20"/>
      <c r="M166" s="20"/>
      <c r="N166" s="20"/>
      <c r="O166" s="20"/>
      <c r="P166" s="20"/>
      <c r="Q166" s="20"/>
      <c r="R166" s="20"/>
      <c r="S166" s="20"/>
      <c r="T166" s="20"/>
    </row>
    <row r="167" spans="4:20" x14ac:dyDescent="0.25">
      <c r="D167" s="134"/>
      <c r="E167" s="134"/>
      <c r="G167" s="152"/>
      <c r="H167" s="23"/>
      <c r="I167" s="23"/>
      <c r="J167" s="20"/>
      <c r="K167" s="20"/>
      <c r="L167" s="20"/>
      <c r="M167" s="20"/>
      <c r="N167" s="20"/>
      <c r="O167" s="20"/>
      <c r="P167" s="20"/>
      <c r="Q167" s="20"/>
      <c r="R167" s="20"/>
      <c r="S167" s="20"/>
      <c r="T167" s="20"/>
    </row>
    <row r="168" spans="4:20" x14ac:dyDescent="0.25">
      <c r="D168" s="134"/>
      <c r="E168" s="134"/>
      <c r="G168" s="152"/>
      <c r="H168" s="23"/>
      <c r="I168" s="23"/>
      <c r="J168" s="20"/>
      <c r="K168" s="20"/>
      <c r="L168" s="20"/>
      <c r="M168" s="20"/>
      <c r="N168" s="20"/>
      <c r="O168" s="20"/>
      <c r="P168" s="20"/>
      <c r="Q168" s="20"/>
      <c r="R168" s="20"/>
      <c r="S168" s="20"/>
      <c r="T168" s="20"/>
    </row>
    <row r="169" spans="4:20" x14ac:dyDescent="0.25">
      <c r="D169" s="134"/>
      <c r="E169" s="134"/>
      <c r="G169" s="152"/>
      <c r="H169" s="23"/>
      <c r="I169" s="23"/>
      <c r="J169" s="20"/>
      <c r="K169" s="20"/>
      <c r="L169" s="20"/>
      <c r="M169" s="20"/>
      <c r="N169" s="20"/>
      <c r="O169" s="20"/>
      <c r="P169" s="20"/>
      <c r="Q169" s="20"/>
      <c r="R169" s="20"/>
      <c r="S169" s="20"/>
      <c r="T169" s="20"/>
    </row>
    <row r="170" spans="4:20" x14ac:dyDescent="0.25">
      <c r="D170" s="134"/>
      <c r="E170" s="134"/>
      <c r="G170" s="152"/>
      <c r="H170" s="23"/>
      <c r="I170" s="23"/>
      <c r="J170" s="20"/>
      <c r="K170" s="20"/>
      <c r="L170" s="20"/>
      <c r="M170" s="20"/>
      <c r="N170" s="20"/>
      <c r="O170" s="20"/>
      <c r="P170" s="20"/>
      <c r="Q170" s="20"/>
      <c r="R170" s="20"/>
      <c r="S170" s="20"/>
      <c r="T170" s="20"/>
    </row>
    <row r="171" spans="4:20" x14ac:dyDescent="0.25">
      <c r="D171" s="134"/>
      <c r="E171" s="134"/>
      <c r="G171" s="152"/>
      <c r="H171" s="23"/>
      <c r="I171" s="23"/>
      <c r="J171" s="20"/>
      <c r="K171" s="20"/>
      <c r="L171" s="20"/>
      <c r="M171" s="20"/>
      <c r="N171" s="20"/>
      <c r="O171" s="20"/>
      <c r="P171" s="20"/>
      <c r="Q171" s="20"/>
      <c r="R171" s="20"/>
      <c r="S171" s="20"/>
      <c r="T171" s="20"/>
    </row>
    <row r="172" spans="4:20" x14ac:dyDescent="0.25">
      <c r="D172" s="134"/>
      <c r="E172" s="134"/>
      <c r="G172" s="152"/>
      <c r="H172" s="23"/>
      <c r="I172" s="23"/>
      <c r="J172" s="20"/>
      <c r="K172" s="20"/>
      <c r="L172" s="20"/>
      <c r="M172" s="20"/>
      <c r="N172" s="20"/>
      <c r="O172" s="20"/>
      <c r="P172" s="20"/>
      <c r="Q172" s="20"/>
      <c r="R172" s="20"/>
      <c r="S172" s="20"/>
      <c r="T172" s="20"/>
    </row>
    <row r="173" spans="4:20" x14ac:dyDescent="0.25">
      <c r="D173" s="134"/>
      <c r="E173" s="134"/>
      <c r="G173" s="152"/>
      <c r="H173" s="23"/>
      <c r="I173" s="23"/>
      <c r="J173" s="20"/>
      <c r="K173" s="20"/>
      <c r="L173" s="20"/>
      <c r="M173" s="20"/>
      <c r="N173" s="20"/>
      <c r="O173" s="20"/>
      <c r="P173" s="20"/>
      <c r="Q173" s="20"/>
      <c r="R173" s="20"/>
      <c r="S173" s="20"/>
      <c r="T173" s="20"/>
    </row>
    <row r="174" spans="4:20" x14ac:dyDescent="0.25">
      <c r="D174" s="134"/>
      <c r="E174" s="134"/>
      <c r="G174" s="152"/>
      <c r="H174" s="23"/>
      <c r="I174" s="23"/>
      <c r="J174" s="20"/>
      <c r="K174" s="20"/>
      <c r="L174" s="20"/>
      <c r="M174" s="20"/>
      <c r="N174" s="20"/>
      <c r="O174" s="20"/>
      <c r="P174" s="20"/>
      <c r="Q174" s="20"/>
      <c r="R174" s="20"/>
      <c r="S174" s="20"/>
      <c r="T174" s="20"/>
    </row>
    <row r="175" spans="4:20" x14ac:dyDescent="0.25">
      <c r="D175" s="134"/>
      <c r="E175" s="134"/>
      <c r="G175" s="152"/>
      <c r="H175" s="23"/>
      <c r="I175" s="23"/>
      <c r="J175" s="20"/>
      <c r="K175" s="20"/>
      <c r="L175" s="20"/>
      <c r="M175" s="20"/>
      <c r="N175" s="20"/>
      <c r="O175" s="20"/>
      <c r="P175" s="20"/>
      <c r="Q175" s="20"/>
      <c r="R175" s="20"/>
      <c r="S175" s="20"/>
      <c r="T175" s="20"/>
    </row>
    <row r="176" spans="4:20" x14ac:dyDescent="0.25">
      <c r="D176" s="134"/>
      <c r="E176" s="134"/>
      <c r="G176" s="152"/>
      <c r="H176" s="23"/>
      <c r="I176" s="23"/>
      <c r="J176" s="20"/>
      <c r="K176" s="20"/>
      <c r="L176" s="20"/>
      <c r="M176" s="20"/>
      <c r="N176" s="20"/>
      <c r="O176" s="20"/>
      <c r="P176" s="20"/>
      <c r="Q176" s="20"/>
      <c r="R176" s="20"/>
      <c r="S176" s="20"/>
      <c r="T176" s="20"/>
    </row>
    <row r="177" spans="4:20" x14ac:dyDescent="0.25">
      <c r="D177" s="134"/>
      <c r="E177" s="134"/>
      <c r="G177" s="152"/>
      <c r="H177" s="23"/>
      <c r="I177" s="23"/>
      <c r="J177" s="20"/>
      <c r="K177" s="20"/>
      <c r="L177" s="20"/>
      <c r="M177" s="20"/>
      <c r="N177" s="20"/>
      <c r="O177" s="20"/>
      <c r="P177" s="20"/>
      <c r="Q177" s="20"/>
      <c r="R177" s="20"/>
      <c r="S177" s="20"/>
      <c r="T177" s="20"/>
    </row>
    <row r="178" spans="4:20" x14ac:dyDescent="0.25">
      <c r="D178" s="134"/>
      <c r="E178" s="134"/>
      <c r="G178" s="152"/>
      <c r="H178" s="23"/>
      <c r="I178" s="23"/>
      <c r="J178" s="20"/>
      <c r="K178" s="20"/>
      <c r="L178" s="20"/>
      <c r="M178" s="20"/>
      <c r="N178" s="20"/>
      <c r="O178" s="20"/>
      <c r="P178" s="20"/>
      <c r="Q178" s="20"/>
      <c r="R178" s="20"/>
      <c r="S178" s="20"/>
      <c r="T178" s="20"/>
    </row>
    <row r="179" spans="4:20" x14ac:dyDescent="0.25">
      <c r="D179" s="134"/>
      <c r="E179" s="134"/>
      <c r="G179" s="152"/>
      <c r="H179" s="23"/>
      <c r="I179" s="23"/>
      <c r="J179" s="20"/>
      <c r="K179" s="20"/>
      <c r="L179" s="20"/>
      <c r="M179" s="20"/>
      <c r="N179" s="20"/>
      <c r="O179" s="20"/>
      <c r="P179" s="20"/>
      <c r="Q179" s="20"/>
      <c r="R179" s="20"/>
      <c r="S179" s="20"/>
      <c r="T179" s="20"/>
    </row>
    <row r="180" spans="4:20" x14ac:dyDescent="0.25">
      <c r="D180" s="134"/>
      <c r="E180" s="134"/>
      <c r="G180" s="152"/>
      <c r="H180" s="23"/>
      <c r="I180" s="23"/>
      <c r="J180" s="20"/>
      <c r="K180" s="20"/>
      <c r="L180" s="20"/>
      <c r="M180" s="20"/>
      <c r="N180" s="20"/>
      <c r="O180" s="20"/>
      <c r="P180" s="20"/>
      <c r="Q180" s="20"/>
      <c r="R180" s="20"/>
      <c r="S180" s="20"/>
      <c r="T180" s="20"/>
    </row>
    <row r="181" spans="4:20" x14ac:dyDescent="0.25">
      <c r="D181" s="134"/>
      <c r="E181" s="134"/>
      <c r="G181" s="152"/>
      <c r="H181" s="23"/>
      <c r="I181" s="23"/>
      <c r="J181" s="20"/>
      <c r="K181" s="20"/>
      <c r="L181" s="20"/>
      <c r="M181" s="20"/>
      <c r="N181" s="20"/>
      <c r="O181" s="20"/>
      <c r="P181" s="20"/>
      <c r="Q181" s="20"/>
      <c r="R181" s="20"/>
      <c r="S181" s="20"/>
      <c r="T181" s="20"/>
    </row>
    <row r="182" spans="4:20" x14ac:dyDescent="0.25">
      <c r="D182" s="134"/>
      <c r="E182" s="134"/>
      <c r="G182" s="152"/>
      <c r="H182" s="23"/>
      <c r="I182" s="23"/>
      <c r="J182" s="20"/>
      <c r="K182" s="20"/>
      <c r="L182" s="20"/>
      <c r="M182" s="20"/>
      <c r="N182" s="20"/>
      <c r="O182" s="20"/>
      <c r="P182" s="20"/>
      <c r="Q182" s="20"/>
      <c r="R182" s="20"/>
      <c r="S182" s="20"/>
      <c r="T182" s="20"/>
    </row>
    <row r="183" spans="4:20" x14ac:dyDescent="0.25">
      <c r="D183" s="134"/>
      <c r="E183" s="134"/>
      <c r="G183" s="152"/>
      <c r="H183" s="23"/>
      <c r="I183" s="23"/>
      <c r="J183" s="20"/>
      <c r="K183" s="20"/>
      <c r="L183" s="20"/>
      <c r="M183" s="20"/>
      <c r="N183" s="20"/>
      <c r="O183" s="20"/>
      <c r="P183" s="20"/>
      <c r="Q183" s="20"/>
      <c r="R183" s="20"/>
      <c r="S183" s="20"/>
      <c r="T183" s="20"/>
    </row>
    <row r="184" spans="4:20" x14ac:dyDescent="0.25">
      <c r="D184" s="134"/>
      <c r="E184" s="134"/>
      <c r="G184" s="152"/>
      <c r="H184" s="23"/>
      <c r="I184" s="23"/>
      <c r="J184" s="20"/>
      <c r="K184" s="20"/>
      <c r="L184" s="20"/>
      <c r="M184" s="20"/>
      <c r="N184" s="20"/>
      <c r="O184" s="20"/>
      <c r="P184" s="20"/>
      <c r="Q184" s="20"/>
      <c r="R184" s="20"/>
      <c r="S184" s="20"/>
      <c r="T184" s="20"/>
    </row>
    <row r="185" spans="4:20" x14ac:dyDescent="0.25">
      <c r="D185" s="134"/>
      <c r="E185" s="134"/>
      <c r="G185" s="152"/>
      <c r="H185" s="23"/>
      <c r="I185" s="23"/>
      <c r="J185" s="20"/>
      <c r="K185" s="20"/>
      <c r="L185" s="20"/>
      <c r="M185" s="20"/>
      <c r="N185" s="20"/>
      <c r="O185" s="20"/>
      <c r="P185" s="20"/>
      <c r="Q185" s="20"/>
      <c r="R185" s="20"/>
      <c r="S185" s="20"/>
      <c r="T185" s="20"/>
    </row>
    <row r="186" spans="4:20" x14ac:dyDescent="0.25">
      <c r="D186" s="134"/>
      <c r="E186" s="134"/>
      <c r="G186" s="152"/>
      <c r="H186" s="23"/>
      <c r="I186" s="23"/>
      <c r="J186" s="20"/>
      <c r="K186" s="20"/>
      <c r="L186" s="20"/>
      <c r="M186" s="20"/>
      <c r="N186" s="20"/>
      <c r="O186" s="20"/>
      <c r="P186" s="20"/>
      <c r="Q186" s="20"/>
      <c r="R186" s="20"/>
      <c r="S186" s="20"/>
      <c r="T186" s="20"/>
    </row>
    <row r="187" spans="4:20" x14ac:dyDescent="0.25">
      <c r="D187" s="134"/>
      <c r="E187" s="134"/>
      <c r="G187" s="152"/>
      <c r="H187" s="23"/>
      <c r="I187" s="23"/>
      <c r="J187" s="20"/>
      <c r="K187" s="20"/>
      <c r="L187" s="20"/>
      <c r="M187" s="20"/>
      <c r="N187" s="20"/>
      <c r="O187" s="20"/>
      <c r="P187" s="20"/>
      <c r="Q187" s="20"/>
      <c r="R187" s="20"/>
      <c r="S187" s="20"/>
      <c r="T187" s="20"/>
    </row>
    <row r="188" spans="4:20" x14ac:dyDescent="0.25">
      <c r="D188" s="134"/>
      <c r="E188" s="134"/>
      <c r="G188" s="152"/>
      <c r="H188" s="23"/>
      <c r="I188" s="23"/>
      <c r="J188" s="20"/>
      <c r="K188" s="20"/>
      <c r="L188" s="20"/>
      <c r="M188" s="20"/>
      <c r="N188" s="20"/>
      <c r="O188" s="20"/>
      <c r="P188" s="20"/>
      <c r="Q188" s="20"/>
      <c r="R188" s="20"/>
      <c r="S188" s="20"/>
      <c r="T188" s="20"/>
    </row>
    <row r="189" spans="4:20" x14ac:dyDescent="0.25">
      <c r="D189" s="134"/>
      <c r="E189" s="134"/>
      <c r="G189" s="152"/>
      <c r="H189" s="23"/>
      <c r="I189" s="23"/>
      <c r="J189" s="20"/>
      <c r="K189" s="20"/>
      <c r="L189" s="20"/>
      <c r="M189" s="20"/>
      <c r="N189" s="20"/>
      <c r="O189" s="20"/>
      <c r="P189" s="20"/>
      <c r="Q189" s="20"/>
      <c r="R189" s="20"/>
      <c r="S189" s="20"/>
      <c r="T189" s="20"/>
    </row>
    <row r="190" spans="4:20" x14ac:dyDescent="0.25">
      <c r="D190" s="134"/>
      <c r="E190" s="134"/>
      <c r="G190" s="152"/>
      <c r="H190" s="23"/>
      <c r="I190" s="23"/>
      <c r="J190" s="20"/>
      <c r="K190" s="20"/>
      <c r="L190" s="20"/>
      <c r="M190" s="20"/>
      <c r="N190" s="20"/>
      <c r="O190" s="20"/>
      <c r="P190" s="20"/>
      <c r="Q190" s="20"/>
      <c r="R190" s="20"/>
      <c r="S190" s="20"/>
      <c r="T190" s="20"/>
    </row>
    <row r="191" spans="4:20" x14ac:dyDescent="0.25">
      <c r="D191" s="134"/>
      <c r="E191" s="134"/>
      <c r="G191" s="152"/>
      <c r="H191" s="23"/>
      <c r="I191" s="23"/>
      <c r="J191" s="20"/>
      <c r="K191" s="20"/>
      <c r="L191" s="20"/>
      <c r="M191" s="20"/>
      <c r="N191" s="20"/>
      <c r="O191" s="20"/>
      <c r="P191" s="20"/>
      <c r="Q191" s="20"/>
      <c r="R191" s="20"/>
      <c r="S191" s="20"/>
      <c r="T191" s="20"/>
    </row>
    <row r="192" spans="4:20" x14ac:dyDescent="0.25">
      <c r="D192" s="134"/>
      <c r="E192" s="134"/>
      <c r="G192" s="152"/>
      <c r="H192" s="23"/>
      <c r="I192" s="23"/>
      <c r="J192" s="20"/>
      <c r="K192" s="20"/>
      <c r="L192" s="20"/>
      <c r="M192" s="20"/>
      <c r="N192" s="20"/>
      <c r="O192" s="20"/>
      <c r="P192" s="20"/>
      <c r="Q192" s="20"/>
      <c r="R192" s="20"/>
      <c r="S192" s="20"/>
      <c r="T192" s="20"/>
    </row>
    <row r="193" spans="4:20" x14ac:dyDescent="0.25">
      <c r="D193" s="134"/>
      <c r="E193" s="134"/>
      <c r="G193" s="152"/>
      <c r="H193" s="23"/>
      <c r="I193" s="23"/>
      <c r="J193" s="20"/>
      <c r="K193" s="20"/>
      <c r="L193" s="20"/>
      <c r="M193" s="20"/>
      <c r="N193" s="20"/>
      <c r="O193" s="20"/>
      <c r="P193" s="20"/>
      <c r="Q193" s="20"/>
      <c r="R193" s="20"/>
      <c r="S193" s="20"/>
      <c r="T193" s="20"/>
    </row>
    <row r="194" spans="4:20" x14ac:dyDescent="0.25">
      <c r="D194" s="134"/>
      <c r="E194" s="134"/>
      <c r="G194" s="152"/>
      <c r="H194" s="23"/>
      <c r="I194" s="23"/>
      <c r="J194" s="20"/>
      <c r="K194" s="20"/>
      <c r="L194" s="20"/>
      <c r="M194" s="20"/>
      <c r="N194" s="20"/>
      <c r="O194" s="20"/>
      <c r="P194" s="20"/>
      <c r="Q194" s="20"/>
      <c r="R194" s="20"/>
      <c r="S194" s="20"/>
      <c r="T194" s="20"/>
    </row>
    <row r="195" spans="4:20" x14ac:dyDescent="0.25">
      <c r="D195" s="134"/>
      <c r="E195" s="134"/>
      <c r="G195" s="152"/>
      <c r="H195" s="23"/>
      <c r="I195" s="23"/>
      <c r="J195" s="20"/>
      <c r="K195" s="20"/>
      <c r="L195" s="20"/>
      <c r="M195" s="20"/>
      <c r="N195" s="20"/>
      <c r="O195" s="20"/>
      <c r="P195" s="20"/>
      <c r="Q195" s="20"/>
      <c r="R195" s="20"/>
      <c r="S195" s="20"/>
      <c r="T195" s="20"/>
    </row>
    <row r="196" spans="4:20" x14ac:dyDescent="0.25">
      <c r="D196" s="134"/>
      <c r="E196" s="134"/>
      <c r="G196" s="152"/>
      <c r="H196" s="23"/>
      <c r="I196" s="23"/>
      <c r="J196" s="20"/>
      <c r="K196" s="20"/>
      <c r="L196" s="20"/>
      <c r="M196" s="20"/>
      <c r="N196" s="20"/>
      <c r="O196" s="20"/>
      <c r="P196" s="20"/>
      <c r="Q196" s="20"/>
      <c r="R196" s="20"/>
      <c r="S196" s="20"/>
      <c r="T196" s="20"/>
    </row>
    <row r="197" spans="4:20" x14ac:dyDescent="0.25">
      <c r="D197" s="134"/>
      <c r="E197" s="134"/>
      <c r="G197" s="152"/>
      <c r="H197" s="23"/>
      <c r="I197" s="23"/>
      <c r="J197" s="20"/>
      <c r="K197" s="20"/>
      <c r="L197" s="20"/>
      <c r="M197" s="20"/>
      <c r="N197" s="20"/>
      <c r="O197" s="20"/>
      <c r="P197" s="20"/>
      <c r="Q197" s="20"/>
      <c r="R197" s="20"/>
      <c r="S197" s="20"/>
      <c r="T197" s="20"/>
    </row>
    <row r="198" spans="4:20" x14ac:dyDescent="0.25">
      <c r="D198" s="134"/>
      <c r="E198" s="134"/>
      <c r="G198" s="152"/>
      <c r="H198" s="23"/>
      <c r="I198" s="23"/>
      <c r="J198" s="20"/>
      <c r="K198" s="20"/>
      <c r="L198" s="20"/>
      <c r="M198" s="20"/>
      <c r="N198" s="20"/>
      <c r="O198" s="20"/>
      <c r="P198" s="20"/>
      <c r="Q198" s="20"/>
      <c r="R198" s="20"/>
      <c r="S198" s="20"/>
      <c r="T198" s="20"/>
    </row>
    <row r="199" spans="4:20" x14ac:dyDescent="0.25">
      <c r="D199" s="134"/>
      <c r="E199" s="134"/>
      <c r="G199" s="152"/>
      <c r="H199" s="23"/>
      <c r="I199" s="23"/>
      <c r="J199" s="20"/>
      <c r="K199" s="20"/>
      <c r="L199" s="20"/>
      <c r="M199" s="20"/>
      <c r="N199" s="20"/>
      <c r="O199" s="20"/>
      <c r="P199" s="20"/>
      <c r="Q199" s="20"/>
      <c r="R199" s="20"/>
      <c r="S199" s="20"/>
      <c r="T199" s="20"/>
    </row>
    <row r="200" spans="4:20" x14ac:dyDescent="0.25">
      <c r="D200" s="134"/>
      <c r="E200" s="134"/>
      <c r="G200" s="152"/>
      <c r="H200" s="23"/>
      <c r="I200" s="23"/>
      <c r="J200" s="20"/>
      <c r="K200" s="20"/>
      <c r="L200" s="20"/>
      <c r="M200" s="20"/>
      <c r="N200" s="20"/>
      <c r="O200" s="20"/>
      <c r="P200" s="20"/>
      <c r="Q200" s="20"/>
      <c r="R200" s="20"/>
      <c r="S200" s="20"/>
      <c r="T200" s="20"/>
    </row>
    <row r="201" spans="4:20" x14ac:dyDescent="0.25">
      <c r="D201" s="134"/>
      <c r="E201" s="134"/>
      <c r="G201" s="152"/>
      <c r="H201" s="23"/>
      <c r="I201" s="23"/>
      <c r="J201" s="20"/>
      <c r="K201" s="20"/>
      <c r="L201" s="20"/>
      <c r="M201" s="20"/>
      <c r="N201" s="20"/>
      <c r="O201" s="20"/>
      <c r="P201" s="20"/>
      <c r="Q201" s="20"/>
      <c r="R201" s="20"/>
      <c r="S201" s="20"/>
      <c r="T201" s="20"/>
    </row>
    <row r="202" spans="4:20" x14ac:dyDescent="0.25">
      <c r="D202" s="134"/>
      <c r="E202" s="134"/>
      <c r="G202" s="152"/>
      <c r="H202" s="23"/>
      <c r="I202" s="23"/>
      <c r="J202" s="20"/>
      <c r="K202" s="20"/>
      <c r="L202" s="20"/>
      <c r="M202" s="20"/>
      <c r="N202" s="20"/>
      <c r="O202" s="20"/>
      <c r="P202" s="20"/>
      <c r="Q202" s="20"/>
      <c r="R202" s="20"/>
      <c r="S202" s="20"/>
      <c r="T202" s="20"/>
    </row>
    <row r="203" spans="4:20" x14ac:dyDescent="0.25">
      <c r="D203" s="134"/>
      <c r="E203" s="134"/>
      <c r="G203" s="152"/>
      <c r="H203" s="23"/>
      <c r="I203" s="23"/>
      <c r="J203" s="20"/>
      <c r="K203" s="20"/>
      <c r="L203" s="20"/>
      <c r="M203" s="20"/>
      <c r="N203" s="20"/>
      <c r="O203" s="20"/>
      <c r="P203" s="20"/>
      <c r="Q203" s="20"/>
      <c r="R203" s="20"/>
      <c r="S203" s="20"/>
      <c r="T203" s="20"/>
    </row>
    <row r="204" spans="4:20" x14ac:dyDescent="0.25">
      <c r="D204" s="134"/>
      <c r="E204" s="134"/>
      <c r="G204" s="152"/>
      <c r="H204" s="23"/>
      <c r="I204" s="23"/>
      <c r="J204" s="20"/>
      <c r="K204" s="20"/>
      <c r="L204" s="20"/>
      <c r="M204" s="20"/>
      <c r="N204" s="20"/>
      <c r="O204" s="20"/>
      <c r="P204" s="20"/>
      <c r="Q204" s="20"/>
      <c r="R204" s="20"/>
      <c r="S204" s="20"/>
      <c r="T204" s="20"/>
    </row>
    <row r="205" spans="4:20" x14ac:dyDescent="0.25">
      <c r="D205" s="134"/>
      <c r="E205" s="134"/>
      <c r="G205" s="152"/>
      <c r="H205" s="23"/>
      <c r="I205" s="23"/>
      <c r="J205" s="20"/>
      <c r="K205" s="20"/>
      <c r="L205" s="20"/>
      <c r="M205" s="20"/>
      <c r="N205" s="20"/>
      <c r="O205" s="20"/>
      <c r="P205" s="20"/>
      <c r="Q205" s="20"/>
      <c r="R205" s="20"/>
      <c r="S205" s="20"/>
      <c r="T205" s="20"/>
    </row>
    <row r="206" spans="4:20" x14ac:dyDescent="0.25">
      <c r="D206" s="134"/>
      <c r="E206" s="134"/>
      <c r="G206" s="152"/>
      <c r="H206" s="23"/>
      <c r="I206" s="23"/>
      <c r="J206" s="20"/>
      <c r="K206" s="20"/>
      <c r="L206" s="20"/>
      <c r="M206" s="20"/>
      <c r="N206" s="20"/>
      <c r="O206" s="20"/>
      <c r="P206" s="20"/>
      <c r="Q206" s="20"/>
      <c r="R206" s="20"/>
      <c r="S206" s="20"/>
      <c r="T206" s="20"/>
    </row>
    <row r="207" spans="4:20" x14ac:dyDescent="0.25">
      <c r="D207" s="134"/>
      <c r="E207" s="134"/>
      <c r="G207" s="152"/>
      <c r="H207" s="23"/>
      <c r="I207" s="23"/>
      <c r="J207" s="20"/>
      <c r="K207" s="20"/>
      <c r="L207" s="20"/>
      <c r="M207" s="20"/>
      <c r="N207" s="20"/>
      <c r="O207" s="20"/>
      <c r="P207" s="20"/>
      <c r="Q207" s="20"/>
      <c r="R207" s="20"/>
      <c r="S207" s="20"/>
      <c r="T207" s="20"/>
    </row>
    <row r="208" spans="4:20" x14ac:dyDescent="0.25">
      <c r="D208" s="134"/>
      <c r="E208" s="134"/>
      <c r="G208" s="152"/>
      <c r="H208" s="23"/>
      <c r="I208" s="23"/>
      <c r="J208" s="20"/>
      <c r="K208" s="20"/>
      <c r="L208" s="20"/>
      <c r="M208" s="20"/>
      <c r="N208" s="20"/>
      <c r="O208" s="20"/>
      <c r="P208" s="20"/>
      <c r="Q208" s="20"/>
      <c r="R208" s="20"/>
      <c r="S208" s="20"/>
      <c r="T208" s="20"/>
    </row>
    <row r="209" spans="4:20" x14ac:dyDescent="0.25">
      <c r="D209" s="134"/>
      <c r="E209" s="134"/>
      <c r="G209" s="152"/>
      <c r="H209" s="23"/>
      <c r="I209" s="23"/>
      <c r="J209" s="20"/>
      <c r="K209" s="20"/>
      <c r="L209" s="20"/>
      <c r="M209" s="20"/>
      <c r="N209" s="20"/>
      <c r="O209" s="20"/>
      <c r="P209" s="20"/>
      <c r="Q209" s="20"/>
      <c r="R209" s="20"/>
      <c r="S209" s="20"/>
      <c r="T209" s="20"/>
    </row>
    <row r="210" spans="4:20" x14ac:dyDescent="0.25">
      <c r="D210" s="134"/>
      <c r="E210" s="134"/>
      <c r="G210" s="152"/>
      <c r="H210" s="23"/>
      <c r="I210" s="23"/>
      <c r="J210" s="20"/>
      <c r="K210" s="20"/>
      <c r="L210" s="20"/>
      <c r="M210" s="20"/>
      <c r="N210" s="20"/>
      <c r="O210" s="20"/>
      <c r="P210" s="20"/>
      <c r="Q210" s="20"/>
      <c r="R210" s="20"/>
      <c r="S210" s="20"/>
      <c r="T210" s="20"/>
    </row>
    <row r="211" spans="4:20" x14ac:dyDescent="0.25">
      <c r="D211" s="134"/>
      <c r="E211" s="134"/>
      <c r="G211" s="152"/>
      <c r="H211" s="23"/>
      <c r="I211" s="23"/>
      <c r="J211" s="20"/>
      <c r="K211" s="20"/>
      <c r="L211" s="20"/>
      <c r="M211" s="20"/>
      <c r="N211" s="20"/>
      <c r="O211" s="20"/>
      <c r="P211" s="20"/>
      <c r="Q211" s="20"/>
      <c r="R211" s="20"/>
      <c r="S211" s="20"/>
      <c r="T211" s="20"/>
    </row>
    <row r="212" spans="4:20" x14ac:dyDescent="0.25">
      <c r="D212" s="134"/>
      <c r="E212" s="134"/>
      <c r="G212" s="152"/>
      <c r="H212" s="23"/>
      <c r="I212" s="23"/>
      <c r="J212" s="20"/>
      <c r="K212" s="20"/>
      <c r="L212" s="20"/>
      <c r="M212" s="20"/>
      <c r="N212" s="20"/>
      <c r="O212" s="20"/>
      <c r="P212" s="20"/>
      <c r="Q212" s="20"/>
      <c r="R212" s="20"/>
      <c r="S212" s="20"/>
      <c r="T212" s="20"/>
    </row>
    <row r="213" spans="4:20" x14ac:dyDescent="0.25">
      <c r="D213" s="134"/>
      <c r="E213" s="134"/>
      <c r="G213" s="152"/>
      <c r="H213" s="23"/>
      <c r="I213" s="23"/>
      <c r="J213" s="20"/>
      <c r="K213" s="20"/>
      <c r="L213" s="20"/>
      <c r="M213" s="20"/>
      <c r="N213" s="20"/>
      <c r="O213" s="20"/>
      <c r="P213" s="20"/>
      <c r="Q213" s="20"/>
      <c r="R213" s="20"/>
      <c r="S213" s="20"/>
      <c r="T213" s="20"/>
    </row>
    <row r="214" spans="4:20" x14ac:dyDescent="0.25">
      <c r="D214" s="134"/>
      <c r="E214" s="134"/>
      <c r="G214" s="152"/>
      <c r="H214" s="23"/>
      <c r="I214" s="23"/>
      <c r="J214" s="20"/>
      <c r="K214" s="20"/>
      <c r="L214" s="20"/>
      <c r="M214" s="20"/>
      <c r="N214" s="20"/>
      <c r="O214" s="20"/>
      <c r="P214" s="20"/>
      <c r="Q214" s="20"/>
      <c r="R214" s="20"/>
      <c r="S214" s="20"/>
      <c r="T214" s="20"/>
    </row>
    <row r="215" spans="4:20" x14ac:dyDescent="0.25">
      <c r="D215" s="134"/>
      <c r="E215" s="134"/>
      <c r="G215" s="152"/>
      <c r="H215" s="23"/>
      <c r="I215" s="23"/>
      <c r="J215" s="20"/>
      <c r="K215" s="20"/>
      <c r="L215" s="20"/>
      <c r="M215" s="20"/>
      <c r="N215" s="20"/>
      <c r="O215" s="20"/>
      <c r="P215" s="20"/>
      <c r="Q215" s="20"/>
      <c r="R215" s="20"/>
      <c r="S215" s="20"/>
      <c r="T215" s="20"/>
    </row>
    <row r="216" spans="4:20" x14ac:dyDescent="0.25">
      <c r="D216" s="134"/>
      <c r="E216" s="134"/>
      <c r="G216" s="152"/>
      <c r="H216" s="23"/>
      <c r="I216" s="23"/>
      <c r="J216" s="20"/>
      <c r="K216" s="20"/>
      <c r="L216" s="20"/>
      <c r="M216" s="20"/>
      <c r="N216" s="20"/>
      <c r="O216" s="20"/>
      <c r="P216" s="20"/>
      <c r="Q216" s="20"/>
      <c r="R216" s="20"/>
      <c r="S216" s="20"/>
      <c r="T216" s="20"/>
    </row>
    <row r="217" spans="4:20" x14ac:dyDescent="0.25">
      <c r="G217" s="152"/>
      <c r="H217" s="23"/>
      <c r="I217" s="23"/>
      <c r="J217" s="20"/>
      <c r="K217" s="20"/>
      <c r="L217" s="20"/>
      <c r="M217" s="20"/>
      <c r="N217" s="20"/>
      <c r="O217" s="20"/>
      <c r="P217" s="20"/>
      <c r="Q217" s="20"/>
      <c r="R217" s="20"/>
      <c r="S217" s="20"/>
      <c r="T217" s="20"/>
    </row>
    <row r="218" spans="4:20" x14ac:dyDescent="0.25">
      <c r="G218" s="152"/>
      <c r="H218" s="23"/>
      <c r="I218" s="23"/>
      <c r="J218" s="20"/>
      <c r="K218" s="20"/>
      <c r="L218" s="20"/>
      <c r="M218" s="20"/>
      <c r="N218" s="20"/>
      <c r="O218" s="20"/>
      <c r="P218" s="20"/>
      <c r="Q218" s="20"/>
      <c r="R218" s="20"/>
      <c r="S218" s="20"/>
      <c r="T218" s="20"/>
    </row>
    <row r="219" spans="4:20" x14ac:dyDescent="0.25">
      <c r="G219" s="152"/>
      <c r="H219" s="23"/>
      <c r="I219" s="23"/>
      <c r="J219" s="20"/>
      <c r="K219" s="20"/>
      <c r="L219" s="20"/>
      <c r="M219" s="20"/>
      <c r="N219" s="20"/>
      <c r="O219" s="20"/>
      <c r="P219" s="20"/>
      <c r="Q219" s="20"/>
      <c r="R219" s="20"/>
      <c r="S219" s="20"/>
      <c r="T219" s="20"/>
    </row>
    <row r="220" spans="4:20" x14ac:dyDescent="0.25">
      <c r="G220" s="152"/>
      <c r="H220" s="23"/>
      <c r="I220" s="23"/>
      <c r="J220" s="20"/>
      <c r="K220" s="20"/>
      <c r="L220" s="20"/>
      <c r="M220" s="20"/>
      <c r="N220" s="20"/>
      <c r="O220" s="20"/>
      <c r="P220" s="20"/>
      <c r="Q220" s="20"/>
      <c r="R220" s="20"/>
      <c r="S220" s="20"/>
      <c r="T220" s="20"/>
    </row>
    <row r="221" spans="4:20" x14ac:dyDescent="0.25">
      <c r="G221" s="152"/>
      <c r="H221" s="23"/>
      <c r="I221" s="23"/>
      <c r="J221" s="20"/>
      <c r="K221" s="20"/>
      <c r="L221" s="20"/>
      <c r="M221" s="20"/>
      <c r="N221" s="20"/>
      <c r="O221" s="20"/>
      <c r="P221" s="20"/>
      <c r="Q221" s="20"/>
      <c r="R221" s="20"/>
      <c r="S221" s="20"/>
      <c r="T221" s="20"/>
    </row>
    <row r="222" spans="4:20" x14ac:dyDescent="0.25">
      <c r="G222" s="152"/>
      <c r="H222" s="23"/>
      <c r="I222" s="23"/>
      <c r="J222" s="20"/>
      <c r="K222" s="20"/>
      <c r="L222" s="20"/>
      <c r="M222" s="20"/>
      <c r="N222" s="20"/>
      <c r="O222" s="20"/>
      <c r="P222" s="20"/>
      <c r="Q222" s="20"/>
      <c r="R222" s="20"/>
      <c r="S222" s="20"/>
      <c r="T222" s="20"/>
    </row>
    <row r="223" spans="4:20" x14ac:dyDescent="0.25">
      <c r="G223" s="152"/>
      <c r="H223" s="23"/>
      <c r="I223" s="23"/>
      <c r="J223" s="20"/>
      <c r="K223" s="20"/>
      <c r="L223" s="20"/>
      <c r="M223" s="20"/>
      <c r="N223" s="20"/>
      <c r="O223" s="20"/>
      <c r="P223" s="20"/>
      <c r="Q223" s="20"/>
      <c r="R223" s="20"/>
      <c r="S223" s="20"/>
      <c r="T223" s="20"/>
    </row>
    <row r="224" spans="4:20" x14ac:dyDescent="0.25">
      <c r="G224" s="152"/>
      <c r="H224" s="23"/>
      <c r="I224" s="23"/>
      <c r="J224" s="20"/>
      <c r="K224" s="20"/>
      <c r="L224" s="20"/>
      <c r="M224" s="20"/>
      <c r="N224" s="20"/>
      <c r="O224" s="20"/>
      <c r="P224" s="20"/>
      <c r="Q224" s="20"/>
      <c r="R224" s="20"/>
      <c r="S224" s="20"/>
      <c r="T224" s="20"/>
    </row>
    <row r="225" spans="7:20" x14ac:dyDescent="0.25">
      <c r="G225" s="152"/>
      <c r="H225" s="23"/>
      <c r="I225" s="23"/>
      <c r="J225" s="20"/>
      <c r="K225" s="20"/>
      <c r="L225" s="20"/>
      <c r="M225" s="20"/>
      <c r="N225" s="20"/>
      <c r="O225" s="20"/>
      <c r="P225" s="20"/>
      <c r="Q225" s="20"/>
      <c r="R225" s="20"/>
      <c r="S225" s="20"/>
      <c r="T225" s="20"/>
    </row>
    <row r="226" spans="7:20" x14ac:dyDescent="0.25">
      <c r="G226" s="152"/>
      <c r="H226" s="23"/>
      <c r="I226" s="23"/>
      <c r="J226" s="20"/>
      <c r="K226" s="20"/>
      <c r="L226" s="20"/>
      <c r="M226" s="20"/>
      <c r="N226" s="20"/>
      <c r="O226" s="20"/>
      <c r="P226" s="20"/>
      <c r="Q226" s="20"/>
      <c r="R226" s="20"/>
      <c r="S226" s="20"/>
      <c r="T226" s="20"/>
    </row>
    <row r="227" spans="7:20" x14ac:dyDescent="0.25">
      <c r="G227" s="152"/>
      <c r="H227" s="23"/>
      <c r="I227" s="23"/>
      <c r="J227" s="20"/>
      <c r="K227" s="20"/>
      <c r="L227" s="20"/>
      <c r="M227" s="20"/>
      <c r="N227" s="20"/>
      <c r="O227" s="20"/>
      <c r="P227" s="20"/>
      <c r="Q227" s="20"/>
      <c r="R227" s="20"/>
      <c r="S227" s="20"/>
      <c r="T227" s="20"/>
    </row>
    <row r="228" spans="7:20" x14ac:dyDescent="0.25">
      <c r="G228" s="152"/>
      <c r="H228" s="23"/>
      <c r="I228" s="23"/>
      <c r="J228" s="20"/>
      <c r="K228" s="20"/>
      <c r="L228" s="20"/>
      <c r="M228" s="20"/>
      <c r="N228" s="20"/>
      <c r="O228" s="20"/>
      <c r="P228" s="20"/>
      <c r="Q228" s="20"/>
      <c r="R228" s="20"/>
      <c r="S228" s="20"/>
      <c r="T228" s="20"/>
    </row>
    <row r="229" spans="7:20" x14ac:dyDescent="0.25">
      <c r="G229" s="152"/>
      <c r="H229" s="23"/>
      <c r="I229" s="23"/>
      <c r="J229" s="20"/>
      <c r="K229" s="20"/>
      <c r="L229" s="20"/>
      <c r="M229" s="20"/>
      <c r="N229" s="20"/>
      <c r="O229" s="20"/>
      <c r="P229" s="20"/>
      <c r="Q229" s="20"/>
      <c r="R229" s="20"/>
      <c r="S229" s="20"/>
      <c r="T229" s="20"/>
    </row>
    <row r="230" spans="7:20" x14ac:dyDescent="0.25">
      <c r="G230" s="152"/>
      <c r="H230" s="23"/>
      <c r="I230" s="23"/>
      <c r="J230" s="20"/>
      <c r="K230" s="20"/>
      <c r="L230" s="20"/>
      <c r="M230" s="20"/>
      <c r="N230" s="20"/>
      <c r="O230" s="20"/>
      <c r="P230" s="20"/>
      <c r="Q230" s="20"/>
      <c r="R230" s="20"/>
      <c r="S230" s="20"/>
      <c r="T230" s="20"/>
    </row>
    <row r="231" spans="7:20" x14ac:dyDescent="0.25">
      <c r="G231" s="152"/>
      <c r="H231" s="23"/>
      <c r="I231" s="23"/>
      <c r="J231" s="20"/>
      <c r="K231" s="20"/>
      <c r="L231" s="20"/>
      <c r="M231" s="20"/>
      <c r="N231" s="20"/>
      <c r="O231" s="20"/>
      <c r="P231" s="20"/>
      <c r="Q231" s="20"/>
      <c r="R231" s="20"/>
      <c r="S231" s="20"/>
      <c r="T231" s="20"/>
    </row>
    <row r="232" spans="7:20" x14ac:dyDescent="0.25">
      <c r="G232" s="152"/>
      <c r="H232" s="23"/>
      <c r="I232" s="23"/>
      <c r="J232" s="20"/>
      <c r="K232" s="20"/>
      <c r="L232" s="20"/>
      <c r="M232" s="20"/>
      <c r="N232" s="20"/>
      <c r="O232" s="20"/>
      <c r="P232" s="20"/>
      <c r="Q232" s="20"/>
      <c r="R232" s="20"/>
      <c r="S232" s="20"/>
      <c r="T232" s="20"/>
    </row>
    <row r="233" spans="7:20" x14ac:dyDescent="0.25">
      <c r="G233" s="152"/>
      <c r="H233" s="23"/>
      <c r="I233" s="23"/>
      <c r="J233" s="20"/>
      <c r="K233" s="20"/>
      <c r="L233" s="20"/>
      <c r="M233" s="20"/>
      <c r="N233" s="20"/>
      <c r="O233" s="20"/>
      <c r="P233" s="20"/>
      <c r="Q233" s="20"/>
      <c r="R233" s="20"/>
      <c r="S233" s="20"/>
      <c r="T233" s="20"/>
    </row>
    <row r="234" spans="7:20" x14ac:dyDescent="0.25">
      <c r="G234" s="152"/>
      <c r="H234" s="23"/>
      <c r="I234" s="23"/>
      <c r="J234" s="20"/>
      <c r="K234" s="20"/>
      <c r="L234" s="20"/>
      <c r="M234" s="20"/>
      <c r="N234" s="20"/>
      <c r="O234" s="20"/>
      <c r="P234" s="20"/>
      <c r="Q234" s="20"/>
      <c r="R234" s="20"/>
      <c r="S234" s="20"/>
      <c r="T234" s="20"/>
    </row>
    <row r="235" spans="7:20" x14ac:dyDescent="0.25">
      <c r="G235" s="152"/>
      <c r="H235" s="23"/>
      <c r="I235" s="23"/>
      <c r="J235" s="20"/>
      <c r="K235" s="20"/>
      <c r="L235" s="20"/>
      <c r="M235" s="20"/>
      <c r="N235" s="20"/>
      <c r="O235" s="20"/>
      <c r="P235" s="20"/>
      <c r="Q235" s="20"/>
      <c r="R235" s="20"/>
      <c r="S235" s="20"/>
      <c r="T235" s="20"/>
    </row>
    <row r="236" spans="7:20" x14ac:dyDescent="0.25">
      <c r="G236" s="152"/>
      <c r="H236" s="23"/>
      <c r="I236" s="23"/>
      <c r="J236" s="20"/>
      <c r="K236" s="20"/>
      <c r="L236" s="20"/>
      <c r="M236" s="20"/>
      <c r="N236" s="20"/>
      <c r="O236" s="20"/>
      <c r="P236" s="20"/>
      <c r="Q236" s="20"/>
      <c r="R236" s="20"/>
      <c r="S236" s="20"/>
      <c r="T236" s="20"/>
    </row>
    <row r="237" spans="7:20" x14ac:dyDescent="0.25">
      <c r="G237" s="152"/>
      <c r="H237" s="23"/>
      <c r="I237" s="23"/>
      <c r="J237" s="20"/>
      <c r="K237" s="20"/>
      <c r="L237" s="20"/>
      <c r="M237" s="20"/>
      <c r="N237" s="20"/>
      <c r="O237" s="20"/>
      <c r="P237" s="20"/>
      <c r="Q237" s="20"/>
      <c r="R237" s="20"/>
      <c r="S237" s="20"/>
      <c r="T237" s="20"/>
    </row>
    <row r="238" spans="7:20" x14ac:dyDescent="0.25">
      <c r="G238" s="152"/>
      <c r="H238" s="23"/>
      <c r="I238" s="23"/>
      <c r="J238" s="20"/>
      <c r="K238" s="20"/>
      <c r="L238" s="20"/>
      <c r="M238" s="20"/>
      <c r="N238" s="20"/>
      <c r="O238" s="20"/>
      <c r="P238" s="20"/>
      <c r="Q238" s="20"/>
      <c r="R238" s="20"/>
      <c r="S238" s="20"/>
      <c r="T238" s="20"/>
    </row>
    <row r="239" spans="7:20" x14ac:dyDescent="0.25">
      <c r="G239" s="152"/>
      <c r="H239" s="23"/>
      <c r="I239" s="23"/>
      <c r="J239" s="20"/>
      <c r="K239" s="20"/>
      <c r="L239" s="20"/>
      <c r="M239" s="20"/>
      <c r="N239" s="20"/>
      <c r="O239" s="20"/>
      <c r="P239" s="20"/>
      <c r="Q239" s="20"/>
      <c r="R239" s="20"/>
      <c r="S239" s="20"/>
      <c r="T239" s="20"/>
    </row>
    <row r="240" spans="7:20" x14ac:dyDescent="0.25">
      <c r="G240" s="152"/>
      <c r="H240" s="23"/>
      <c r="I240" s="23"/>
      <c r="J240" s="20"/>
      <c r="K240" s="20"/>
      <c r="L240" s="20"/>
      <c r="M240" s="20"/>
      <c r="N240" s="20"/>
      <c r="O240" s="20"/>
      <c r="P240" s="20"/>
      <c r="Q240" s="20"/>
      <c r="R240" s="20"/>
      <c r="S240" s="20"/>
      <c r="T240" s="20"/>
    </row>
    <row r="241" spans="7:20" x14ac:dyDescent="0.25">
      <c r="G241" s="152"/>
      <c r="H241" s="23"/>
      <c r="I241" s="23"/>
      <c r="J241" s="20"/>
      <c r="K241" s="20"/>
      <c r="L241" s="20"/>
      <c r="M241" s="20"/>
      <c r="N241" s="20"/>
      <c r="O241" s="20"/>
      <c r="P241" s="20"/>
      <c r="Q241" s="20"/>
      <c r="R241" s="20"/>
      <c r="S241" s="20"/>
      <c r="T241" s="20"/>
    </row>
    <row r="242" spans="7:20" x14ac:dyDescent="0.25">
      <c r="G242" s="152"/>
      <c r="H242" s="23"/>
      <c r="I242" s="23"/>
      <c r="J242" s="20"/>
      <c r="K242" s="20"/>
      <c r="L242" s="20"/>
      <c r="M242" s="20"/>
      <c r="N242" s="20"/>
      <c r="O242" s="20"/>
      <c r="P242" s="20"/>
      <c r="Q242" s="20"/>
      <c r="R242" s="20"/>
      <c r="S242" s="20"/>
      <c r="T242" s="20"/>
    </row>
    <row r="243" spans="7:20" x14ac:dyDescent="0.25">
      <c r="G243" s="152"/>
      <c r="H243" s="23"/>
      <c r="I243" s="23"/>
      <c r="J243" s="20"/>
      <c r="K243" s="20"/>
      <c r="L243" s="20"/>
      <c r="M243" s="20"/>
      <c r="N243" s="20"/>
      <c r="O243" s="20"/>
      <c r="P243" s="20"/>
      <c r="Q243" s="20"/>
      <c r="R243" s="20"/>
      <c r="S243" s="20"/>
      <c r="T243" s="20"/>
    </row>
    <row r="244" spans="7:20" x14ac:dyDescent="0.25">
      <c r="G244" s="152"/>
      <c r="H244" s="23"/>
      <c r="I244" s="23"/>
      <c r="J244" s="20"/>
      <c r="K244" s="20"/>
      <c r="L244" s="20"/>
      <c r="M244" s="20"/>
      <c r="N244" s="20"/>
      <c r="O244" s="20"/>
      <c r="P244" s="20"/>
      <c r="Q244" s="20"/>
      <c r="R244" s="20"/>
      <c r="S244" s="20"/>
      <c r="T244" s="20"/>
    </row>
    <row r="245" spans="7:20" x14ac:dyDescent="0.25">
      <c r="G245" s="152"/>
      <c r="H245" s="23"/>
      <c r="I245" s="23"/>
      <c r="J245" s="20"/>
      <c r="K245" s="20"/>
      <c r="L245" s="20"/>
      <c r="M245" s="20"/>
      <c r="N245" s="20"/>
      <c r="O245" s="20"/>
      <c r="P245" s="20"/>
      <c r="Q245" s="20"/>
      <c r="R245" s="20"/>
      <c r="S245" s="20"/>
      <c r="T245" s="20"/>
    </row>
    <row r="246" spans="7:20" x14ac:dyDescent="0.25">
      <c r="G246" s="152"/>
      <c r="H246" s="23"/>
      <c r="I246" s="23"/>
      <c r="J246" s="20"/>
      <c r="K246" s="20"/>
      <c r="L246" s="20"/>
      <c r="M246" s="20"/>
      <c r="N246" s="20"/>
      <c r="O246" s="20"/>
      <c r="P246" s="20"/>
      <c r="Q246" s="20"/>
      <c r="R246" s="20"/>
      <c r="S246" s="20"/>
      <c r="T246" s="20"/>
    </row>
    <row r="247" spans="7:20" x14ac:dyDescent="0.25">
      <c r="G247" s="152"/>
      <c r="H247" s="23"/>
      <c r="I247" s="23"/>
      <c r="J247" s="20"/>
      <c r="K247" s="20"/>
      <c r="L247" s="20"/>
      <c r="M247" s="20"/>
      <c r="N247" s="20"/>
      <c r="O247" s="20"/>
      <c r="P247" s="20"/>
      <c r="Q247" s="20"/>
      <c r="R247" s="20"/>
      <c r="S247" s="20"/>
      <c r="T247" s="20"/>
    </row>
    <row r="248" spans="7:20" x14ac:dyDescent="0.25">
      <c r="G248" s="152"/>
      <c r="H248" s="23"/>
      <c r="I248" s="23"/>
      <c r="J248" s="20"/>
      <c r="K248" s="20"/>
      <c r="L248" s="20"/>
      <c r="M248" s="20"/>
      <c r="N248" s="20"/>
      <c r="O248" s="20"/>
      <c r="P248" s="20"/>
      <c r="Q248" s="20"/>
      <c r="R248" s="20"/>
      <c r="S248" s="20"/>
      <c r="T248" s="20"/>
    </row>
    <row r="249" spans="7:20" x14ac:dyDescent="0.25">
      <c r="G249" s="152"/>
      <c r="H249" s="23"/>
      <c r="I249" s="23"/>
      <c r="J249" s="20"/>
      <c r="K249" s="20"/>
      <c r="L249" s="20"/>
      <c r="M249" s="20"/>
      <c r="N249" s="20"/>
      <c r="O249" s="20"/>
      <c r="P249" s="20"/>
      <c r="Q249" s="20"/>
      <c r="R249" s="20"/>
      <c r="S249" s="20"/>
      <c r="T249" s="20"/>
    </row>
    <row r="250" spans="7:20" x14ac:dyDescent="0.25">
      <c r="G250" s="152"/>
      <c r="H250" s="23"/>
      <c r="I250" s="23"/>
      <c r="J250" s="20"/>
      <c r="K250" s="20"/>
      <c r="L250" s="20"/>
      <c r="M250" s="20"/>
      <c r="N250" s="20"/>
      <c r="O250" s="20"/>
      <c r="P250" s="20"/>
      <c r="Q250" s="20"/>
      <c r="R250" s="20"/>
      <c r="S250" s="20"/>
      <c r="T250" s="20"/>
    </row>
    <row r="251" spans="7:20" x14ac:dyDescent="0.25">
      <c r="G251" s="152"/>
      <c r="H251" s="23"/>
      <c r="I251" s="23"/>
      <c r="J251" s="20"/>
      <c r="K251" s="20"/>
      <c r="L251" s="20"/>
      <c r="M251" s="20"/>
      <c r="N251" s="20"/>
      <c r="O251" s="20"/>
      <c r="P251" s="20"/>
      <c r="Q251" s="20"/>
      <c r="R251" s="20"/>
      <c r="S251" s="20"/>
      <c r="T251" s="20"/>
    </row>
    <row r="252" spans="7:20" x14ac:dyDescent="0.25">
      <c r="G252" s="152"/>
      <c r="H252" s="23"/>
      <c r="I252" s="23"/>
      <c r="J252" s="20"/>
      <c r="K252" s="20"/>
      <c r="L252" s="20"/>
      <c r="M252" s="20"/>
      <c r="N252" s="20"/>
      <c r="O252" s="20"/>
      <c r="P252" s="20"/>
      <c r="Q252" s="20"/>
      <c r="R252" s="20"/>
      <c r="S252" s="20"/>
      <c r="T252" s="20"/>
    </row>
    <row r="253" spans="7:20" x14ac:dyDescent="0.25">
      <c r="G253" s="152"/>
      <c r="H253" s="23"/>
      <c r="I253" s="23"/>
      <c r="J253" s="20"/>
      <c r="K253" s="20"/>
      <c r="L253" s="20"/>
      <c r="M253" s="20"/>
      <c r="N253" s="20"/>
      <c r="O253" s="20"/>
      <c r="P253" s="20"/>
      <c r="Q253" s="20"/>
      <c r="R253" s="20"/>
      <c r="S253" s="20"/>
      <c r="T253" s="20"/>
    </row>
    <row r="254" spans="7:20" x14ac:dyDescent="0.25">
      <c r="G254" s="152"/>
      <c r="H254" s="23"/>
      <c r="I254" s="23"/>
      <c r="J254" s="20"/>
      <c r="K254" s="20"/>
      <c r="L254" s="20"/>
      <c r="M254" s="20"/>
      <c r="N254" s="20"/>
      <c r="O254" s="20"/>
      <c r="P254" s="20"/>
      <c r="Q254" s="20"/>
      <c r="R254" s="20"/>
      <c r="S254" s="20"/>
      <c r="T254" s="20"/>
    </row>
    <row r="255" spans="7:20" x14ac:dyDescent="0.25">
      <c r="G255" s="152"/>
      <c r="H255" s="23"/>
      <c r="I255" s="23"/>
      <c r="J255" s="20"/>
      <c r="K255" s="20"/>
      <c r="L255" s="20"/>
      <c r="M255" s="20"/>
      <c r="N255" s="20"/>
      <c r="O255" s="20"/>
      <c r="P255" s="20"/>
      <c r="Q255" s="20"/>
      <c r="R255" s="20"/>
      <c r="S255" s="20"/>
      <c r="T255" s="20"/>
    </row>
    <row r="256" spans="7:20" x14ac:dyDescent="0.25">
      <c r="G256" s="152"/>
      <c r="H256" s="23"/>
      <c r="I256" s="23"/>
      <c r="J256" s="20"/>
      <c r="K256" s="20"/>
      <c r="L256" s="20"/>
      <c r="M256" s="20"/>
      <c r="N256" s="20"/>
      <c r="O256" s="20"/>
      <c r="P256" s="20"/>
      <c r="Q256" s="20"/>
      <c r="R256" s="20"/>
      <c r="S256" s="20"/>
      <c r="T256" s="20"/>
    </row>
    <row r="257" spans="7:20" x14ac:dyDescent="0.25">
      <c r="G257" s="152"/>
      <c r="H257" s="23"/>
      <c r="I257" s="23"/>
      <c r="J257" s="20"/>
      <c r="K257" s="20"/>
      <c r="L257" s="20"/>
      <c r="M257" s="20"/>
      <c r="N257" s="20"/>
      <c r="O257" s="20"/>
      <c r="P257" s="20"/>
      <c r="Q257" s="20"/>
      <c r="R257" s="20"/>
      <c r="S257" s="20"/>
      <c r="T257" s="20"/>
    </row>
    <row r="258" spans="7:20" x14ac:dyDescent="0.25">
      <c r="G258" s="152"/>
      <c r="H258" s="23"/>
      <c r="I258" s="23"/>
      <c r="J258" s="20"/>
      <c r="K258" s="20"/>
      <c r="L258" s="20"/>
      <c r="M258" s="20"/>
      <c r="N258" s="20"/>
      <c r="O258" s="20"/>
      <c r="P258" s="20"/>
      <c r="Q258" s="20"/>
      <c r="R258" s="20"/>
      <c r="S258" s="20"/>
      <c r="T258" s="20"/>
    </row>
    <row r="259" spans="7:20" x14ac:dyDescent="0.25">
      <c r="G259" s="152"/>
      <c r="H259" s="23"/>
      <c r="I259" s="23"/>
      <c r="J259" s="20"/>
      <c r="K259" s="20"/>
      <c r="L259" s="20"/>
      <c r="M259" s="20"/>
      <c r="N259" s="20"/>
      <c r="O259" s="20"/>
      <c r="P259" s="20"/>
      <c r="Q259" s="20"/>
      <c r="R259" s="20"/>
      <c r="S259" s="20"/>
      <c r="T259" s="20"/>
    </row>
    <row r="260" spans="7:20" x14ac:dyDescent="0.25">
      <c r="G260" s="152"/>
      <c r="H260" s="23"/>
      <c r="I260" s="23"/>
      <c r="J260" s="20"/>
      <c r="K260" s="20"/>
      <c r="L260" s="20"/>
      <c r="M260" s="20"/>
      <c r="N260" s="20"/>
      <c r="O260" s="20"/>
      <c r="P260" s="20"/>
      <c r="Q260" s="20"/>
      <c r="R260" s="20"/>
      <c r="S260" s="20"/>
      <c r="T260" s="20"/>
    </row>
    <row r="261" spans="7:20" x14ac:dyDescent="0.25">
      <c r="G261" s="152"/>
      <c r="H261" s="23"/>
      <c r="I261" s="23"/>
      <c r="J261" s="20"/>
      <c r="K261" s="20"/>
      <c r="L261" s="20"/>
      <c r="M261" s="20"/>
      <c r="N261" s="20"/>
      <c r="O261" s="20"/>
      <c r="P261" s="20"/>
      <c r="Q261" s="20"/>
      <c r="R261" s="20"/>
      <c r="S261" s="20"/>
      <c r="T261" s="20"/>
    </row>
    <row r="262" spans="7:20" x14ac:dyDescent="0.25">
      <c r="G262" s="152"/>
      <c r="H262" s="23"/>
      <c r="I262" s="23"/>
      <c r="J262" s="20"/>
      <c r="K262" s="20"/>
      <c r="L262" s="20"/>
      <c r="M262" s="20"/>
      <c r="N262" s="20"/>
      <c r="O262" s="20"/>
      <c r="P262" s="20"/>
      <c r="Q262" s="20"/>
      <c r="R262" s="20"/>
      <c r="S262" s="20"/>
      <c r="T262" s="20"/>
    </row>
    <row r="263" spans="7:20" x14ac:dyDescent="0.25">
      <c r="G263" s="152"/>
      <c r="H263" s="23"/>
      <c r="I263" s="23"/>
      <c r="J263" s="20"/>
      <c r="K263" s="20"/>
      <c r="L263" s="20"/>
      <c r="M263" s="20"/>
      <c r="N263" s="20"/>
      <c r="O263" s="20"/>
      <c r="P263" s="20"/>
      <c r="Q263" s="20"/>
      <c r="R263" s="20"/>
      <c r="S263" s="20"/>
      <c r="T263" s="20"/>
    </row>
    <row r="264" spans="7:20" x14ac:dyDescent="0.25">
      <c r="G264" s="152"/>
      <c r="H264" s="23"/>
      <c r="I264" s="23"/>
      <c r="J264" s="20"/>
      <c r="K264" s="20"/>
      <c r="L264" s="20"/>
      <c r="M264" s="20"/>
      <c r="N264" s="20"/>
      <c r="O264" s="20"/>
      <c r="P264" s="20"/>
      <c r="Q264" s="20"/>
      <c r="R264" s="20"/>
      <c r="S264" s="20"/>
      <c r="T264" s="20"/>
    </row>
    <row r="265" spans="7:20" x14ac:dyDescent="0.25">
      <c r="G265" s="152"/>
      <c r="H265" s="23"/>
      <c r="I265" s="23"/>
      <c r="J265" s="20"/>
      <c r="K265" s="20"/>
      <c r="L265" s="20"/>
      <c r="M265" s="20"/>
      <c r="N265" s="20"/>
      <c r="O265" s="20"/>
      <c r="P265" s="20"/>
      <c r="Q265" s="20"/>
      <c r="R265" s="20"/>
      <c r="S265" s="20"/>
      <c r="T265" s="20"/>
    </row>
    <row r="266" spans="7:20" x14ac:dyDescent="0.25">
      <c r="G266" s="152"/>
      <c r="H266" s="23"/>
      <c r="I266" s="23"/>
      <c r="J266" s="20"/>
      <c r="K266" s="20"/>
      <c r="L266" s="20"/>
      <c r="M266" s="20"/>
      <c r="N266" s="20"/>
      <c r="O266" s="20"/>
      <c r="P266" s="20"/>
      <c r="Q266" s="20"/>
      <c r="R266" s="20"/>
      <c r="S266" s="20"/>
      <c r="T266" s="20"/>
    </row>
    <row r="267" spans="7:20" x14ac:dyDescent="0.25">
      <c r="G267" s="152"/>
      <c r="H267" s="23"/>
      <c r="I267" s="23"/>
      <c r="J267" s="20"/>
      <c r="K267" s="20"/>
      <c r="L267" s="20"/>
      <c r="M267" s="20"/>
      <c r="N267" s="20"/>
      <c r="O267" s="20"/>
      <c r="P267" s="20"/>
      <c r="Q267" s="20"/>
      <c r="R267" s="20"/>
      <c r="S267" s="20"/>
      <c r="T267" s="20"/>
    </row>
    <row r="268" spans="7:20" x14ac:dyDescent="0.25">
      <c r="G268" s="152"/>
      <c r="H268" s="23"/>
      <c r="I268" s="23"/>
      <c r="J268" s="20"/>
      <c r="K268" s="20"/>
      <c r="L268" s="20"/>
      <c r="M268" s="20"/>
      <c r="N268" s="20"/>
      <c r="O268" s="20"/>
      <c r="P268" s="20"/>
      <c r="Q268" s="20"/>
      <c r="R268" s="20"/>
      <c r="S268" s="20"/>
      <c r="T268" s="20"/>
    </row>
    <row r="269" spans="7:20" x14ac:dyDescent="0.25">
      <c r="G269" s="152"/>
      <c r="H269" s="23"/>
      <c r="I269" s="23"/>
      <c r="J269" s="20"/>
      <c r="K269" s="20"/>
      <c r="L269" s="20"/>
      <c r="M269" s="20"/>
      <c r="N269" s="20"/>
      <c r="O269" s="20"/>
      <c r="P269" s="20"/>
      <c r="Q269" s="20"/>
      <c r="R269" s="20"/>
      <c r="S269" s="20"/>
      <c r="T269" s="20"/>
    </row>
    <row r="270" spans="7:20" x14ac:dyDescent="0.25">
      <c r="G270" s="152"/>
      <c r="H270" s="23"/>
      <c r="I270" s="23"/>
      <c r="J270" s="20"/>
      <c r="K270" s="20"/>
      <c r="L270" s="20"/>
      <c r="M270" s="20"/>
      <c r="N270" s="20"/>
      <c r="O270" s="20"/>
      <c r="P270" s="20"/>
      <c r="Q270" s="20"/>
      <c r="R270" s="20"/>
      <c r="S270" s="20"/>
      <c r="T270" s="20"/>
    </row>
    <row r="271" spans="7:20" x14ac:dyDescent="0.25">
      <c r="G271" s="152"/>
      <c r="H271" s="23"/>
      <c r="I271" s="23"/>
      <c r="J271" s="20"/>
      <c r="K271" s="20"/>
      <c r="L271" s="20"/>
      <c r="M271" s="20"/>
      <c r="N271" s="20"/>
      <c r="O271" s="20"/>
      <c r="P271" s="20"/>
      <c r="Q271" s="20"/>
      <c r="R271" s="20"/>
      <c r="S271" s="20"/>
      <c r="T271" s="20"/>
    </row>
    <row r="272" spans="7:20" x14ac:dyDescent="0.25">
      <c r="G272" s="152"/>
      <c r="H272" s="23"/>
      <c r="I272" s="23"/>
      <c r="J272" s="20"/>
      <c r="K272" s="20"/>
      <c r="L272" s="20"/>
      <c r="M272" s="20"/>
      <c r="N272" s="20"/>
      <c r="O272" s="20"/>
      <c r="P272" s="20"/>
      <c r="Q272" s="20"/>
      <c r="R272" s="20"/>
      <c r="S272" s="20"/>
      <c r="T272" s="20"/>
    </row>
    <row r="273" spans="7:20" x14ac:dyDescent="0.25">
      <c r="G273" s="152"/>
      <c r="H273" s="23"/>
      <c r="I273" s="23"/>
      <c r="J273" s="20"/>
      <c r="K273" s="20"/>
      <c r="L273" s="20"/>
      <c r="M273" s="20"/>
      <c r="N273" s="20"/>
      <c r="O273" s="20"/>
      <c r="P273" s="20"/>
      <c r="Q273" s="20"/>
      <c r="R273" s="20"/>
      <c r="S273" s="20"/>
      <c r="T273" s="20"/>
    </row>
    <row r="274" spans="7:20" x14ac:dyDescent="0.25">
      <c r="G274" s="152"/>
      <c r="H274" s="23"/>
      <c r="I274" s="23"/>
      <c r="J274" s="20"/>
      <c r="K274" s="20"/>
      <c r="L274" s="20"/>
      <c r="M274" s="20"/>
      <c r="N274" s="20"/>
      <c r="O274" s="20"/>
      <c r="P274" s="20"/>
      <c r="Q274" s="20"/>
      <c r="R274" s="20"/>
      <c r="S274" s="20"/>
      <c r="T274" s="20"/>
    </row>
    <row r="275" spans="7:20" x14ac:dyDescent="0.25">
      <c r="G275" s="152"/>
      <c r="H275" s="23"/>
      <c r="I275" s="23"/>
      <c r="J275" s="20"/>
      <c r="K275" s="20"/>
      <c r="L275" s="20"/>
      <c r="M275" s="20"/>
      <c r="N275" s="20"/>
      <c r="O275" s="20"/>
      <c r="P275" s="20"/>
      <c r="Q275" s="20"/>
      <c r="R275" s="20"/>
      <c r="S275" s="20"/>
      <c r="T275" s="20"/>
    </row>
    <row r="276" spans="7:20" x14ac:dyDescent="0.25">
      <c r="G276" s="152"/>
      <c r="H276" s="23"/>
      <c r="I276" s="23"/>
      <c r="J276" s="20"/>
      <c r="K276" s="20"/>
      <c r="L276" s="20"/>
      <c r="M276" s="20"/>
      <c r="N276" s="20"/>
      <c r="O276" s="20"/>
      <c r="P276" s="20"/>
      <c r="Q276" s="20"/>
      <c r="R276" s="20"/>
      <c r="S276" s="20"/>
      <c r="T276" s="20"/>
    </row>
    <row r="277" spans="7:20" x14ac:dyDescent="0.25">
      <c r="G277" s="152"/>
      <c r="H277" s="23"/>
      <c r="I277" s="23"/>
      <c r="J277" s="20"/>
      <c r="K277" s="20"/>
      <c r="L277" s="20"/>
      <c r="M277" s="20"/>
      <c r="N277" s="20"/>
      <c r="O277" s="20"/>
      <c r="P277" s="20"/>
      <c r="Q277" s="20"/>
      <c r="R277" s="20"/>
      <c r="S277" s="20"/>
      <c r="T277" s="20"/>
    </row>
    <row r="278" spans="7:20" x14ac:dyDescent="0.25">
      <c r="G278" s="152"/>
      <c r="H278" s="23"/>
      <c r="I278" s="23"/>
      <c r="J278" s="20"/>
      <c r="K278" s="20"/>
      <c r="L278" s="20"/>
      <c r="M278" s="20"/>
      <c r="N278" s="20"/>
      <c r="O278" s="20"/>
      <c r="P278" s="20"/>
      <c r="Q278" s="20"/>
      <c r="R278" s="20"/>
      <c r="S278" s="20"/>
      <c r="T278" s="20"/>
    </row>
    <row r="279" spans="7:20" x14ac:dyDescent="0.25">
      <c r="G279" s="152"/>
      <c r="H279" s="23"/>
      <c r="I279" s="23"/>
      <c r="J279" s="20"/>
      <c r="K279" s="20"/>
      <c r="L279" s="20"/>
      <c r="M279" s="20"/>
      <c r="N279" s="20"/>
      <c r="O279" s="20"/>
      <c r="P279" s="20"/>
      <c r="Q279" s="20"/>
      <c r="R279" s="20"/>
      <c r="S279" s="20"/>
      <c r="T279" s="20"/>
    </row>
    <row r="280" spans="7:20" x14ac:dyDescent="0.25">
      <c r="G280" s="152"/>
      <c r="H280" s="23"/>
      <c r="I280" s="23"/>
      <c r="J280" s="20"/>
      <c r="K280" s="20"/>
      <c r="L280" s="20"/>
      <c r="M280" s="20"/>
      <c r="N280" s="20"/>
      <c r="O280" s="20"/>
      <c r="P280" s="20"/>
      <c r="Q280" s="20"/>
      <c r="R280" s="20"/>
      <c r="S280" s="20"/>
      <c r="T280" s="20"/>
    </row>
    <row r="281" spans="7:20" x14ac:dyDescent="0.25">
      <c r="G281" s="152"/>
      <c r="H281" s="23"/>
      <c r="I281" s="23"/>
      <c r="J281" s="20"/>
      <c r="K281" s="20"/>
      <c r="L281" s="20"/>
      <c r="M281" s="20"/>
      <c r="N281" s="20"/>
      <c r="O281" s="20"/>
      <c r="P281" s="20"/>
      <c r="Q281" s="20"/>
      <c r="R281" s="20"/>
      <c r="S281" s="20"/>
      <c r="T281" s="20"/>
    </row>
    <row r="282" spans="7:20" x14ac:dyDescent="0.25">
      <c r="G282" s="152"/>
      <c r="H282" s="23"/>
      <c r="I282" s="23"/>
      <c r="J282" s="20"/>
      <c r="K282" s="20"/>
      <c r="L282" s="20"/>
      <c r="M282" s="20"/>
      <c r="N282" s="20"/>
      <c r="O282" s="20"/>
      <c r="P282" s="20"/>
      <c r="Q282" s="20"/>
      <c r="R282" s="20"/>
      <c r="S282" s="20"/>
      <c r="T282" s="20"/>
    </row>
    <row r="283" spans="7:20" x14ac:dyDescent="0.25">
      <c r="G283" s="152"/>
      <c r="H283" s="23"/>
      <c r="I283" s="23"/>
      <c r="J283" s="20"/>
      <c r="K283" s="20"/>
      <c r="L283" s="20"/>
      <c r="M283" s="20"/>
      <c r="N283" s="20"/>
      <c r="O283" s="20"/>
      <c r="P283" s="20"/>
      <c r="Q283" s="20"/>
      <c r="R283" s="20"/>
      <c r="S283" s="20"/>
      <c r="T283" s="20"/>
    </row>
    <row r="284" spans="7:20" x14ac:dyDescent="0.25">
      <c r="G284" s="152"/>
      <c r="H284" s="23"/>
      <c r="I284" s="23"/>
      <c r="J284" s="20"/>
      <c r="K284" s="20"/>
      <c r="L284" s="20"/>
      <c r="M284" s="20"/>
      <c r="N284" s="20"/>
      <c r="O284" s="20"/>
      <c r="P284" s="20"/>
      <c r="Q284" s="20"/>
      <c r="R284" s="20"/>
      <c r="S284" s="20"/>
      <c r="T284" s="20"/>
    </row>
    <row r="285" spans="7:20" x14ac:dyDescent="0.25">
      <c r="G285" s="152"/>
      <c r="H285" s="23"/>
      <c r="I285" s="23"/>
      <c r="J285" s="20"/>
      <c r="K285" s="20"/>
      <c r="L285" s="20"/>
      <c r="M285" s="20"/>
      <c r="N285" s="20"/>
      <c r="O285" s="20"/>
      <c r="P285" s="20"/>
      <c r="Q285" s="20"/>
      <c r="R285" s="20"/>
      <c r="S285" s="20"/>
      <c r="T285" s="20"/>
    </row>
    <row r="286" spans="7:20" x14ac:dyDescent="0.25">
      <c r="G286" s="152"/>
      <c r="H286" s="23"/>
      <c r="I286" s="23"/>
      <c r="J286" s="20"/>
      <c r="K286" s="20"/>
      <c r="L286" s="20"/>
      <c r="M286" s="20"/>
      <c r="N286" s="20"/>
      <c r="O286" s="20"/>
      <c r="P286" s="20"/>
      <c r="Q286" s="20"/>
      <c r="R286" s="20"/>
      <c r="S286" s="20"/>
      <c r="T286" s="20"/>
    </row>
    <row r="287" spans="7:20" x14ac:dyDescent="0.25">
      <c r="G287" s="152"/>
      <c r="H287" s="23"/>
      <c r="I287" s="23"/>
      <c r="J287" s="20"/>
      <c r="K287" s="20"/>
      <c r="L287" s="20"/>
      <c r="M287" s="20"/>
      <c r="N287" s="20"/>
      <c r="O287" s="20"/>
      <c r="P287" s="20"/>
      <c r="Q287" s="20"/>
      <c r="R287" s="20"/>
      <c r="S287" s="20"/>
      <c r="T287" s="20"/>
    </row>
    <row r="288" spans="7:20" x14ac:dyDescent="0.25">
      <c r="G288" s="152"/>
      <c r="H288" s="23"/>
      <c r="I288" s="23"/>
      <c r="J288" s="20"/>
      <c r="K288" s="20"/>
      <c r="L288" s="20"/>
      <c r="M288" s="20"/>
      <c r="N288" s="20"/>
      <c r="O288" s="20"/>
      <c r="P288" s="20"/>
      <c r="Q288" s="20"/>
      <c r="R288" s="20"/>
      <c r="S288" s="20"/>
      <c r="T288" s="20"/>
    </row>
    <row r="289" spans="7:20" x14ac:dyDescent="0.25">
      <c r="G289" s="152"/>
      <c r="H289" s="23"/>
      <c r="I289" s="23"/>
      <c r="J289" s="20"/>
      <c r="K289" s="20"/>
      <c r="L289" s="20"/>
      <c r="M289" s="20"/>
      <c r="N289" s="20"/>
      <c r="O289" s="20"/>
      <c r="P289" s="20"/>
      <c r="Q289" s="20"/>
      <c r="R289" s="20"/>
      <c r="S289" s="20"/>
      <c r="T289" s="20"/>
    </row>
    <row r="290" spans="7:20" x14ac:dyDescent="0.25">
      <c r="G290" s="152"/>
      <c r="H290" s="23"/>
      <c r="I290" s="23"/>
      <c r="J290" s="20"/>
      <c r="K290" s="20"/>
      <c r="L290" s="20"/>
      <c r="M290" s="20"/>
      <c r="N290" s="20"/>
      <c r="O290" s="20"/>
      <c r="P290" s="20"/>
      <c r="Q290" s="20"/>
      <c r="R290" s="20"/>
      <c r="S290" s="20"/>
      <c r="T290" s="20"/>
    </row>
    <row r="291" spans="7:20" x14ac:dyDescent="0.25">
      <c r="G291" s="152"/>
      <c r="H291" s="23"/>
      <c r="I291" s="23"/>
      <c r="J291" s="20"/>
      <c r="K291" s="20"/>
      <c r="L291" s="20"/>
      <c r="M291" s="20"/>
      <c r="N291" s="20"/>
      <c r="O291" s="20"/>
      <c r="P291" s="20"/>
      <c r="Q291" s="20"/>
      <c r="R291" s="20"/>
      <c r="S291" s="20"/>
      <c r="T291" s="20"/>
    </row>
    <row r="292" spans="7:20" x14ac:dyDescent="0.25">
      <c r="G292" s="152"/>
      <c r="H292" s="23"/>
      <c r="I292" s="23"/>
      <c r="J292" s="20"/>
      <c r="K292" s="20"/>
      <c r="L292" s="20"/>
      <c r="M292" s="20"/>
      <c r="N292" s="20"/>
      <c r="O292" s="20"/>
      <c r="P292" s="20"/>
      <c r="Q292" s="20"/>
      <c r="R292" s="20"/>
      <c r="S292" s="20"/>
      <c r="T292" s="20"/>
    </row>
    <row r="293" spans="7:20" x14ac:dyDescent="0.25">
      <c r="G293" s="152"/>
      <c r="H293" s="23"/>
      <c r="I293" s="23"/>
      <c r="J293" s="20"/>
      <c r="K293" s="20"/>
      <c r="L293" s="20"/>
      <c r="M293" s="20"/>
      <c r="N293" s="20"/>
      <c r="O293" s="20"/>
      <c r="P293" s="20"/>
      <c r="Q293" s="20"/>
      <c r="R293" s="20"/>
      <c r="S293" s="20"/>
      <c r="T293" s="20"/>
    </row>
    <row r="294" spans="7:20" x14ac:dyDescent="0.25">
      <c r="G294" s="152"/>
      <c r="H294" s="23"/>
      <c r="I294" s="23"/>
      <c r="J294" s="20"/>
      <c r="K294" s="20"/>
      <c r="L294" s="20"/>
      <c r="M294" s="20"/>
      <c r="N294" s="20"/>
      <c r="O294" s="20"/>
      <c r="P294" s="20"/>
      <c r="Q294" s="20"/>
      <c r="R294" s="20"/>
      <c r="S294" s="20"/>
      <c r="T294" s="20"/>
    </row>
    <row r="295" spans="7:20" x14ac:dyDescent="0.25">
      <c r="G295" s="152"/>
      <c r="H295" s="23"/>
      <c r="I295" s="23"/>
      <c r="J295" s="20"/>
      <c r="K295" s="20"/>
      <c r="L295" s="20"/>
      <c r="M295" s="20"/>
      <c r="N295" s="20"/>
      <c r="O295" s="20"/>
      <c r="P295" s="20"/>
      <c r="Q295" s="20"/>
      <c r="R295" s="20"/>
      <c r="S295" s="20"/>
      <c r="T295" s="20"/>
    </row>
    <row r="296" spans="7:20" x14ac:dyDescent="0.25">
      <c r="G296" s="152"/>
      <c r="H296" s="23"/>
      <c r="I296" s="23"/>
      <c r="J296" s="20"/>
      <c r="K296" s="20"/>
      <c r="L296" s="20"/>
      <c r="M296" s="20"/>
      <c r="N296" s="20"/>
      <c r="O296" s="20"/>
      <c r="P296" s="20"/>
      <c r="Q296" s="20"/>
      <c r="R296" s="20"/>
      <c r="S296" s="20"/>
      <c r="T296" s="20"/>
    </row>
    <row r="297" spans="7:20" x14ac:dyDescent="0.25">
      <c r="G297" s="152"/>
      <c r="H297" s="23"/>
      <c r="I297" s="23"/>
      <c r="J297" s="20"/>
      <c r="K297" s="20"/>
      <c r="L297" s="20"/>
      <c r="M297" s="20"/>
      <c r="N297" s="20"/>
      <c r="O297" s="20"/>
      <c r="P297" s="20"/>
      <c r="Q297" s="20"/>
      <c r="R297" s="20"/>
      <c r="S297" s="20"/>
      <c r="T297" s="20"/>
    </row>
    <row r="298" spans="7:20" x14ac:dyDescent="0.25">
      <c r="G298" s="152"/>
      <c r="H298" s="23"/>
      <c r="I298" s="23"/>
      <c r="J298" s="20"/>
      <c r="K298" s="20"/>
      <c r="L298" s="20"/>
      <c r="M298" s="20"/>
      <c r="N298" s="20"/>
      <c r="O298" s="20"/>
      <c r="P298" s="20"/>
      <c r="Q298" s="20"/>
      <c r="R298" s="20"/>
      <c r="S298" s="20"/>
      <c r="T298" s="20"/>
    </row>
    <row r="299" spans="7:20" x14ac:dyDescent="0.25">
      <c r="G299" s="152"/>
      <c r="H299" s="23"/>
      <c r="I299" s="23"/>
      <c r="J299" s="20"/>
      <c r="K299" s="20"/>
      <c r="L299" s="20"/>
      <c r="M299" s="20"/>
      <c r="N299" s="20"/>
      <c r="O299" s="20"/>
      <c r="P299" s="20"/>
      <c r="Q299" s="20"/>
      <c r="R299" s="20"/>
      <c r="S299" s="20"/>
      <c r="T299" s="20"/>
    </row>
    <row r="300" spans="7:20" x14ac:dyDescent="0.25">
      <c r="G300" s="152"/>
      <c r="H300" s="23"/>
      <c r="I300" s="23"/>
      <c r="J300" s="20"/>
      <c r="K300" s="20"/>
      <c r="L300" s="20"/>
      <c r="M300" s="20"/>
      <c r="N300" s="20"/>
      <c r="O300" s="20"/>
      <c r="P300" s="20"/>
      <c r="Q300" s="20"/>
      <c r="R300" s="20"/>
      <c r="S300" s="20"/>
      <c r="T300" s="20"/>
    </row>
    <row r="301" spans="7:20" x14ac:dyDescent="0.25">
      <c r="G301" s="152"/>
      <c r="H301" s="23"/>
      <c r="I301" s="23"/>
      <c r="J301" s="20"/>
      <c r="K301" s="20"/>
      <c r="L301" s="20"/>
      <c r="M301" s="20"/>
      <c r="N301" s="20"/>
      <c r="O301" s="20"/>
      <c r="P301" s="20"/>
      <c r="Q301" s="20"/>
      <c r="R301" s="20"/>
      <c r="S301" s="20"/>
      <c r="T301" s="20"/>
    </row>
    <row r="302" spans="7:20" x14ac:dyDescent="0.25">
      <c r="G302" s="152"/>
      <c r="H302" s="23"/>
      <c r="I302" s="23"/>
      <c r="J302" s="20"/>
      <c r="K302" s="20"/>
      <c r="L302" s="20"/>
      <c r="M302" s="20"/>
      <c r="N302" s="20"/>
      <c r="O302" s="20"/>
      <c r="P302" s="20"/>
      <c r="Q302" s="20"/>
      <c r="R302" s="20"/>
      <c r="S302" s="20"/>
      <c r="T302" s="20"/>
    </row>
    <row r="303" spans="7:20" x14ac:dyDescent="0.25">
      <c r="G303" s="152"/>
      <c r="H303" s="23"/>
      <c r="I303" s="23"/>
      <c r="J303" s="20"/>
      <c r="K303" s="20"/>
      <c r="L303" s="20"/>
      <c r="M303" s="20"/>
      <c r="N303" s="20"/>
      <c r="O303" s="20"/>
      <c r="P303" s="20"/>
      <c r="Q303" s="20"/>
      <c r="R303" s="20"/>
      <c r="S303" s="20"/>
      <c r="T303" s="20"/>
    </row>
    <row r="304" spans="7:20" x14ac:dyDescent="0.25">
      <c r="G304" s="152"/>
      <c r="H304" s="23"/>
      <c r="I304" s="23"/>
      <c r="J304" s="20"/>
      <c r="K304" s="20"/>
      <c r="L304" s="20"/>
      <c r="M304" s="20"/>
      <c r="N304" s="20"/>
      <c r="O304" s="20"/>
      <c r="P304" s="20"/>
      <c r="Q304" s="20"/>
      <c r="R304" s="20"/>
      <c r="S304" s="20"/>
      <c r="T304" s="20"/>
    </row>
    <row r="305" spans="7:20" x14ac:dyDescent="0.25">
      <c r="G305" s="152"/>
      <c r="H305" s="23"/>
      <c r="I305" s="23"/>
      <c r="J305" s="20"/>
      <c r="K305" s="20"/>
      <c r="L305" s="20"/>
      <c r="M305" s="20"/>
      <c r="N305" s="20"/>
      <c r="O305" s="20"/>
      <c r="P305" s="20"/>
      <c r="Q305" s="20"/>
      <c r="R305" s="20"/>
      <c r="S305" s="20"/>
      <c r="T305" s="20"/>
    </row>
    <row r="306" spans="7:20" x14ac:dyDescent="0.25">
      <c r="G306" s="152"/>
      <c r="H306" s="23"/>
      <c r="I306" s="23"/>
      <c r="J306" s="20"/>
      <c r="K306" s="20"/>
      <c r="L306" s="20"/>
      <c r="M306" s="20"/>
      <c r="N306" s="20"/>
      <c r="O306" s="20"/>
      <c r="P306" s="20"/>
      <c r="Q306" s="20"/>
      <c r="R306" s="20"/>
      <c r="S306" s="20"/>
      <c r="T306" s="20"/>
    </row>
    <row r="307" spans="7:20" x14ac:dyDescent="0.25">
      <c r="G307" s="152"/>
      <c r="H307" s="23"/>
      <c r="I307" s="23"/>
      <c r="J307" s="20"/>
      <c r="K307" s="20"/>
      <c r="L307" s="20"/>
      <c r="M307" s="20"/>
      <c r="N307" s="20"/>
      <c r="O307" s="20"/>
      <c r="P307" s="20"/>
      <c r="Q307" s="20"/>
      <c r="R307" s="20"/>
      <c r="S307" s="20"/>
      <c r="T307" s="20"/>
    </row>
    <row r="308" spans="7:20" x14ac:dyDescent="0.25">
      <c r="G308" s="152"/>
      <c r="H308" s="23"/>
      <c r="I308" s="23"/>
      <c r="J308" s="20"/>
      <c r="K308" s="20"/>
      <c r="L308" s="20"/>
      <c r="M308" s="20"/>
      <c r="N308" s="20"/>
      <c r="O308" s="20"/>
      <c r="P308" s="20"/>
      <c r="Q308" s="20"/>
      <c r="R308" s="20"/>
      <c r="S308" s="20"/>
      <c r="T308" s="20"/>
    </row>
    <row r="309" spans="7:20" x14ac:dyDescent="0.25">
      <c r="G309" s="152"/>
      <c r="H309" s="23"/>
      <c r="I309" s="23"/>
      <c r="J309" s="20"/>
      <c r="K309" s="20"/>
      <c r="L309" s="20"/>
      <c r="M309" s="20"/>
      <c r="N309" s="20"/>
      <c r="O309" s="20"/>
      <c r="P309" s="20"/>
      <c r="Q309" s="20"/>
      <c r="R309" s="20"/>
      <c r="S309" s="20"/>
      <c r="T309" s="20"/>
    </row>
    <row r="310" spans="7:20" x14ac:dyDescent="0.25">
      <c r="G310" s="152"/>
      <c r="H310" s="23"/>
      <c r="I310" s="23"/>
      <c r="J310" s="20"/>
      <c r="K310" s="20"/>
      <c r="L310" s="20"/>
      <c r="M310" s="20"/>
      <c r="N310" s="20"/>
      <c r="O310" s="20"/>
      <c r="P310" s="20"/>
      <c r="Q310" s="20"/>
      <c r="R310" s="20"/>
      <c r="S310" s="20"/>
      <c r="T310" s="20"/>
    </row>
    <row r="311" spans="7:20" x14ac:dyDescent="0.25">
      <c r="G311" s="152"/>
      <c r="H311" s="23"/>
      <c r="I311" s="23"/>
      <c r="J311" s="20"/>
      <c r="K311" s="20"/>
      <c r="L311" s="20"/>
      <c r="M311" s="20"/>
      <c r="N311" s="20"/>
      <c r="O311" s="20"/>
      <c r="P311" s="20"/>
      <c r="Q311" s="20"/>
      <c r="R311" s="20"/>
      <c r="S311" s="20"/>
      <c r="T311" s="20"/>
    </row>
    <row r="312" spans="7:20" x14ac:dyDescent="0.25">
      <c r="G312" s="152"/>
      <c r="H312" s="23"/>
      <c r="I312" s="23"/>
      <c r="J312" s="20"/>
      <c r="K312" s="20"/>
      <c r="L312" s="20"/>
      <c r="M312" s="20"/>
      <c r="N312" s="20"/>
      <c r="O312" s="20"/>
      <c r="P312" s="20"/>
      <c r="Q312" s="20"/>
      <c r="R312" s="20"/>
      <c r="S312" s="20"/>
      <c r="T312" s="20"/>
    </row>
    <row r="313" spans="7:20" x14ac:dyDescent="0.25">
      <c r="G313" s="152"/>
      <c r="H313" s="23"/>
      <c r="I313" s="23"/>
      <c r="J313" s="20"/>
      <c r="K313" s="20"/>
      <c r="L313" s="20"/>
      <c r="M313" s="20"/>
      <c r="N313" s="20"/>
      <c r="O313" s="20"/>
      <c r="P313" s="20"/>
      <c r="Q313" s="20"/>
      <c r="R313" s="20"/>
      <c r="S313" s="20"/>
      <c r="T313" s="20"/>
    </row>
    <row r="314" spans="7:20" x14ac:dyDescent="0.25">
      <c r="G314" s="152"/>
      <c r="H314" s="23"/>
      <c r="I314" s="23"/>
      <c r="J314" s="20"/>
      <c r="K314" s="20"/>
      <c r="L314" s="20"/>
      <c r="M314" s="20"/>
      <c r="N314" s="20"/>
      <c r="O314" s="20"/>
      <c r="P314" s="20"/>
      <c r="Q314" s="20"/>
      <c r="R314" s="20"/>
      <c r="S314" s="20"/>
      <c r="T314" s="20"/>
    </row>
    <row r="315" spans="7:20" x14ac:dyDescent="0.25">
      <c r="G315" s="152"/>
      <c r="H315" s="23"/>
      <c r="I315" s="23"/>
      <c r="J315" s="20"/>
      <c r="K315" s="20"/>
      <c r="L315" s="20"/>
      <c r="M315" s="20"/>
      <c r="N315" s="20"/>
      <c r="O315" s="20"/>
      <c r="P315" s="20"/>
      <c r="Q315" s="20"/>
      <c r="R315" s="20"/>
      <c r="S315" s="20"/>
      <c r="T315" s="20"/>
    </row>
    <row r="316" spans="7:20" x14ac:dyDescent="0.25">
      <c r="G316" s="152"/>
      <c r="H316" s="23"/>
      <c r="I316" s="23"/>
      <c r="J316" s="20"/>
      <c r="K316" s="20"/>
      <c r="L316" s="20"/>
      <c r="M316" s="20"/>
      <c r="N316" s="20"/>
      <c r="O316" s="20"/>
      <c r="P316" s="20"/>
      <c r="Q316" s="20"/>
      <c r="R316" s="20"/>
      <c r="S316" s="20"/>
      <c r="T316" s="20"/>
    </row>
    <row r="317" spans="7:20" x14ac:dyDescent="0.25">
      <c r="G317" s="152"/>
      <c r="H317" s="23"/>
      <c r="I317" s="23"/>
      <c r="J317" s="20"/>
      <c r="K317" s="20"/>
      <c r="L317" s="20"/>
      <c r="M317" s="20"/>
      <c r="N317" s="20"/>
      <c r="O317" s="20"/>
      <c r="P317" s="20"/>
      <c r="Q317" s="20"/>
      <c r="R317" s="20"/>
      <c r="S317" s="20"/>
      <c r="T317" s="20"/>
    </row>
    <row r="318" spans="7:20" x14ac:dyDescent="0.25">
      <c r="G318" s="152"/>
      <c r="H318" s="23"/>
      <c r="I318" s="23"/>
      <c r="J318" s="20"/>
      <c r="K318" s="20"/>
      <c r="L318" s="20"/>
      <c r="M318" s="20"/>
      <c r="N318" s="20"/>
      <c r="O318" s="20"/>
      <c r="P318" s="20"/>
      <c r="Q318" s="20"/>
      <c r="R318" s="20"/>
      <c r="S318" s="20"/>
      <c r="T318" s="20"/>
    </row>
    <row r="319" spans="7:20" x14ac:dyDescent="0.25">
      <c r="G319" s="152"/>
      <c r="H319" s="23"/>
      <c r="I319" s="23"/>
      <c r="J319" s="20"/>
      <c r="K319" s="20"/>
      <c r="L319" s="20"/>
      <c r="M319" s="20"/>
      <c r="N319" s="20"/>
      <c r="O319" s="20"/>
      <c r="P319" s="20"/>
      <c r="Q319" s="20"/>
      <c r="R319" s="20"/>
      <c r="S319" s="20"/>
      <c r="T319" s="20"/>
    </row>
    <row r="320" spans="7:20" x14ac:dyDescent="0.25">
      <c r="G320" s="152"/>
      <c r="H320" s="23"/>
      <c r="I320" s="23"/>
      <c r="J320" s="20"/>
      <c r="K320" s="20"/>
      <c r="L320" s="20"/>
      <c r="M320" s="20"/>
      <c r="N320" s="20"/>
      <c r="O320" s="20"/>
      <c r="P320" s="20"/>
      <c r="Q320" s="20"/>
      <c r="R320" s="20"/>
      <c r="S320" s="20"/>
      <c r="T320" s="20"/>
    </row>
    <row r="321" spans="7:20" x14ac:dyDescent="0.25">
      <c r="G321" s="152"/>
      <c r="H321" s="23"/>
      <c r="I321" s="23"/>
      <c r="J321" s="20"/>
      <c r="K321" s="20"/>
      <c r="L321" s="20"/>
      <c r="M321" s="20"/>
      <c r="N321" s="20"/>
      <c r="O321" s="20"/>
      <c r="P321" s="20"/>
      <c r="Q321" s="20"/>
      <c r="R321" s="20"/>
      <c r="S321" s="20"/>
      <c r="T321" s="20"/>
    </row>
    <row r="322" spans="7:20" x14ac:dyDescent="0.25">
      <c r="G322" s="152"/>
      <c r="H322" s="23"/>
      <c r="I322" s="23"/>
      <c r="J322" s="20"/>
      <c r="K322" s="20"/>
      <c r="L322" s="20"/>
      <c r="M322" s="20"/>
      <c r="N322" s="20"/>
      <c r="O322" s="20"/>
      <c r="P322" s="20"/>
      <c r="Q322" s="20"/>
      <c r="R322" s="20"/>
      <c r="S322" s="20"/>
      <c r="T322" s="20"/>
    </row>
    <row r="323" spans="7:20" x14ac:dyDescent="0.25">
      <c r="G323" s="152"/>
      <c r="H323" s="23"/>
      <c r="I323" s="23"/>
      <c r="J323" s="20"/>
      <c r="K323" s="20"/>
      <c r="L323" s="20"/>
      <c r="M323" s="20"/>
      <c r="N323" s="20"/>
      <c r="O323" s="20"/>
      <c r="P323" s="20"/>
      <c r="Q323" s="20"/>
      <c r="R323" s="20"/>
      <c r="S323" s="20"/>
      <c r="T323" s="20"/>
    </row>
    <row r="324" spans="7:20" x14ac:dyDescent="0.25">
      <c r="G324" s="152"/>
      <c r="H324" s="23"/>
      <c r="I324" s="23"/>
      <c r="J324" s="20"/>
      <c r="K324" s="20"/>
      <c r="L324" s="20"/>
      <c r="M324" s="20"/>
      <c r="N324" s="20"/>
      <c r="O324" s="20"/>
      <c r="P324" s="20"/>
      <c r="Q324" s="20"/>
      <c r="R324" s="20"/>
      <c r="S324" s="20"/>
      <c r="T324" s="20"/>
    </row>
    <row r="325" spans="7:20" x14ac:dyDescent="0.25">
      <c r="G325" s="152"/>
      <c r="H325" s="23"/>
      <c r="I325" s="23"/>
      <c r="J325" s="20"/>
      <c r="K325" s="20"/>
      <c r="L325" s="20"/>
      <c r="M325" s="20"/>
      <c r="N325" s="20"/>
      <c r="O325" s="20"/>
      <c r="P325" s="20"/>
      <c r="Q325" s="20"/>
      <c r="R325" s="20"/>
      <c r="S325" s="20"/>
      <c r="T325" s="20"/>
    </row>
    <row r="326" spans="7:20" x14ac:dyDescent="0.25">
      <c r="G326" s="152"/>
      <c r="H326" s="23"/>
      <c r="I326" s="23"/>
      <c r="J326" s="20"/>
      <c r="K326" s="20"/>
      <c r="L326" s="20"/>
      <c r="M326" s="20"/>
      <c r="N326" s="20"/>
      <c r="O326" s="20"/>
      <c r="P326" s="20"/>
      <c r="Q326" s="20"/>
      <c r="R326" s="20"/>
      <c r="S326" s="20"/>
      <c r="T326" s="20"/>
    </row>
    <row r="327" spans="7:20" x14ac:dyDescent="0.25">
      <c r="G327" s="152"/>
      <c r="H327" s="23"/>
      <c r="I327" s="23"/>
      <c r="J327" s="20"/>
      <c r="K327" s="20"/>
      <c r="L327" s="20"/>
      <c r="M327" s="20"/>
      <c r="N327" s="20"/>
      <c r="O327" s="20"/>
      <c r="P327" s="20"/>
      <c r="Q327" s="20"/>
      <c r="R327" s="20"/>
      <c r="S327" s="20"/>
      <c r="T327" s="20"/>
    </row>
    <row r="328" spans="7:20" x14ac:dyDescent="0.25">
      <c r="G328" s="152"/>
      <c r="H328" s="23"/>
      <c r="I328" s="23"/>
      <c r="J328" s="20"/>
      <c r="K328" s="20"/>
      <c r="L328" s="20"/>
      <c r="M328" s="20"/>
      <c r="N328" s="20"/>
      <c r="O328" s="20"/>
      <c r="P328" s="20"/>
      <c r="Q328" s="20"/>
      <c r="R328" s="20"/>
      <c r="S328" s="20"/>
      <c r="T328" s="20"/>
    </row>
    <row r="329" spans="7:20" x14ac:dyDescent="0.25">
      <c r="G329" s="152"/>
      <c r="H329" s="23"/>
      <c r="I329" s="23"/>
      <c r="J329" s="20"/>
      <c r="K329" s="20"/>
      <c r="L329" s="20"/>
      <c r="M329" s="20"/>
      <c r="N329" s="20"/>
      <c r="O329" s="20"/>
      <c r="P329" s="20"/>
      <c r="Q329" s="20"/>
      <c r="R329" s="20"/>
      <c r="S329" s="20"/>
      <c r="T329" s="20"/>
    </row>
    <row r="330" spans="7:20" x14ac:dyDescent="0.25">
      <c r="G330" s="152"/>
      <c r="H330" s="23"/>
      <c r="I330" s="23"/>
      <c r="J330" s="20"/>
      <c r="K330" s="20"/>
      <c r="L330" s="20"/>
      <c r="M330" s="20"/>
      <c r="N330" s="20"/>
      <c r="O330" s="20"/>
      <c r="P330" s="20"/>
      <c r="Q330" s="20"/>
      <c r="R330" s="20"/>
      <c r="S330" s="20"/>
      <c r="T330" s="20"/>
    </row>
    <row r="331" spans="7:20" x14ac:dyDescent="0.25">
      <c r="G331" s="152"/>
      <c r="H331" s="23"/>
      <c r="I331" s="23"/>
      <c r="J331" s="20"/>
      <c r="K331" s="20"/>
      <c r="L331" s="20"/>
      <c r="M331" s="20"/>
      <c r="N331" s="20"/>
      <c r="O331" s="20"/>
      <c r="P331" s="20"/>
      <c r="Q331" s="20"/>
      <c r="R331" s="20"/>
      <c r="S331" s="20"/>
      <c r="T331" s="20"/>
    </row>
    <row r="332" spans="7:20" x14ac:dyDescent="0.25">
      <c r="G332" s="152"/>
      <c r="H332" s="23"/>
      <c r="I332" s="23"/>
      <c r="J332" s="20"/>
      <c r="K332" s="20"/>
      <c r="L332" s="20"/>
      <c r="M332" s="20"/>
      <c r="N332" s="20"/>
      <c r="O332" s="20"/>
      <c r="P332" s="20"/>
      <c r="Q332" s="20"/>
      <c r="R332" s="20"/>
      <c r="S332" s="20"/>
      <c r="T332" s="20"/>
    </row>
    <row r="333" spans="7:20" x14ac:dyDescent="0.25">
      <c r="G333" s="152"/>
      <c r="H333" s="23"/>
      <c r="I333" s="23"/>
      <c r="J333" s="20"/>
      <c r="K333" s="20"/>
      <c r="L333" s="20"/>
      <c r="M333" s="20"/>
      <c r="N333" s="20"/>
      <c r="O333" s="20"/>
      <c r="P333" s="20"/>
      <c r="Q333" s="20"/>
      <c r="R333" s="20"/>
      <c r="S333" s="20"/>
      <c r="T333" s="20"/>
    </row>
    <row r="334" spans="7:20" x14ac:dyDescent="0.25">
      <c r="G334" s="152"/>
      <c r="H334" s="23"/>
      <c r="I334" s="23"/>
      <c r="J334" s="20"/>
      <c r="K334" s="20"/>
      <c r="L334" s="20"/>
      <c r="M334" s="20"/>
      <c r="N334" s="20"/>
      <c r="O334" s="20"/>
      <c r="P334" s="20"/>
      <c r="Q334" s="20"/>
      <c r="R334" s="20"/>
      <c r="S334" s="20"/>
      <c r="T334" s="20"/>
    </row>
    <row r="335" spans="7:20" x14ac:dyDescent="0.25">
      <c r="G335" s="152"/>
      <c r="H335" s="23"/>
      <c r="I335" s="23"/>
      <c r="J335" s="20"/>
      <c r="K335" s="20"/>
      <c r="L335" s="20"/>
      <c r="M335" s="20"/>
      <c r="N335" s="20"/>
      <c r="O335" s="20"/>
      <c r="P335" s="20"/>
      <c r="Q335" s="20"/>
      <c r="R335" s="20"/>
      <c r="S335" s="20"/>
      <c r="T335" s="20"/>
    </row>
    <row r="336" spans="7:20" x14ac:dyDescent="0.25">
      <c r="G336" s="152"/>
      <c r="H336" s="23"/>
      <c r="I336" s="23"/>
      <c r="J336" s="20"/>
      <c r="K336" s="20"/>
      <c r="L336" s="20"/>
      <c r="M336" s="20"/>
      <c r="N336" s="20"/>
      <c r="O336" s="20"/>
      <c r="P336" s="20"/>
      <c r="Q336" s="20"/>
      <c r="R336" s="20"/>
      <c r="S336" s="20"/>
      <c r="T336" s="20"/>
    </row>
    <row r="337" spans="7:20" x14ac:dyDescent="0.25">
      <c r="G337" s="152"/>
      <c r="H337" s="23"/>
      <c r="I337" s="23"/>
      <c r="J337" s="20"/>
      <c r="K337" s="20"/>
      <c r="L337" s="20"/>
      <c r="M337" s="20"/>
      <c r="N337" s="20"/>
      <c r="O337" s="20"/>
      <c r="P337" s="20"/>
      <c r="Q337" s="20"/>
      <c r="R337" s="20"/>
      <c r="S337" s="20"/>
      <c r="T337" s="20"/>
    </row>
    <row r="338" spans="7:20" x14ac:dyDescent="0.25">
      <c r="G338" s="152"/>
      <c r="H338" s="23"/>
      <c r="I338" s="23"/>
      <c r="J338" s="20"/>
      <c r="K338" s="20"/>
      <c r="L338" s="20"/>
      <c r="M338" s="20"/>
      <c r="N338" s="20"/>
      <c r="O338" s="20"/>
      <c r="P338" s="20"/>
      <c r="Q338" s="20"/>
      <c r="R338" s="20"/>
      <c r="S338" s="20"/>
      <c r="T338" s="20"/>
    </row>
    <row r="339" spans="7:20" x14ac:dyDescent="0.25">
      <c r="G339" s="152"/>
      <c r="H339" s="23"/>
      <c r="I339" s="23"/>
      <c r="J339" s="20"/>
      <c r="K339" s="20"/>
      <c r="L339" s="20"/>
      <c r="M339" s="20"/>
      <c r="N339" s="20"/>
      <c r="O339" s="20"/>
      <c r="P339" s="20"/>
      <c r="Q339" s="20"/>
      <c r="R339" s="20"/>
      <c r="S339" s="20"/>
      <c r="T339" s="20"/>
    </row>
    <row r="340" spans="7:20" x14ac:dyDescent="0.25">
      <c r="G340" s="152"/>
      <c r="H340" s="23"/>
      <c r="I340" s="23"/>
      <c r="J340" s="20"/>
      <c r="K340" s="20"/>
      <c r="L340" s="20"/>
      <c r="M340" s="20"/>
      <c r="N340" s="20"/>
      <c r="O340" s="20"/>
      <c r="P340" s="20"/>
      <c r="Q340" s="20"/>
      <c r="R340" s="20"/>
      <c r="S340" s="20"/>
      <c r="T340" s="20"/>
    </row>
    <row r="341" spans="7:20" x14ac:dyDescent="0.25">
      <c r="G341" s="152"/>
      <c r="H341" s="23"/>
      <c r="I341" s="23"/>
      <c r="J341" s="20"/>
      <c r="K341" s="20"/>
      <c r="L341" s="20"/>
      <c r="M341" s="20"/>
      <c r="N341" s="20"/>
      <c r="O341" s="20"/>
      <c r="P341" s="20"/>
      <c r="Q341" s="20"/>
      <c r="R341" s="20"/>
      <c r="S341" s="20"/>
      <c r="T341" s="20"/>
    </row>
    <row r="342" spans="7:20" x14ac:dyDescent="0.25">
      <c r="G342" s="152"/>
      <c r="H342" s="23"/>
      <c r="I342" s="23"/>
      <c r="J342" s="20"/>
      <c r="K342" s="20"/>
      <c r="L342" s="20"/>
      <c r="M342" s="20"/>
      <c r="N342" s="20"/>
      <c r="O342" s="20"/>
      <c r="P342" s="20"/>
      <c r="Q342" s="20"/>
      <c r="R342" s="20"/>
      <c r="S342" s="20"/>
      <c r="T342" s="20"/>
    </row>
    <row r="343" spans="7:20" x14ac:dyDescent="0.25">
      <c r="G343" s="152"/>
      <c r="H343" s="23"/>
      <c r="I343" s="23"/>
      <c r="J343" s="20"/>
      <c r="K343" s="20"/>
      <c r="L343" s="20"/>
      <c r="M343" s="20"/>
      <c r="N343" s="20"/>
      <c r="O343" s="20"/>
      <c r="P343" s="20"/>
      <c r="Q343" s="20"/>
      <c r="R343" s="20"/>
      <c r="S343" s="20"/>
      <c r="T343" s="20"/>
    </row>
    <row r="344" spans="7:20" x14ac:dyDescent="0.25">
      <c r="G344" s="152"/>
      <c r="H344" s="23"/>
      <c r="I344" s="23"/>
      <c r="J344" s="20"/>
      <c r="K344" s="20"/>
      <c r="L344" s="20"/>
      <c r="M344" s="20"/>
      <c r="N344" s="20"/>
      <c r="O344" s="20"/>
      <c r="P344" s="20"/>
      <c r="Q344" s="20"/>
      <c r="R344" s="20"/>
      <c r="S344" s="20"/>
      <c r="T344" s="20"/>
    </row>
    <row r="345" spans="7:20" x14ac:dyDescent="0.25">
      <c r="G345" s="152"/>
      <c r="H345" s="23"/>
      <c r="I345" s="23"/>
      <c r="J345" s="20"/>
      <c r="K345" s="20"/>
      <c r="L345" s="20"/>
      <c r="M345" s="20"/>
      <c r="N345" s="20"/>
      <c r="O345" s="20"/>
      <c r="P345" s="20"/>
      <c r="Q345" s="20"/>
      <c r="R345" s="20"/>
      <c r="S345" s="20"/>
      <c r="T345" s="20"/>
    </row>
    <row r="346" spans="7:20" x14ac:dyDescent="0.25">
      <c r="G346" s="152"/>
      <c r="H346" s="23"/>
      <c r="I346" s="23"/>
      <c r="J346" s="20"/>
      <c r="K346" s="20"/>
      <c r="L346" s="20"/>
      <c r="M346" s="20"/>
      <c r="N346" s="20"/>
      <c r="O346" s="20"/>
      <c r="P346" s="20"/>
      <c r="Q346" s="20"/>
      <c r="R346" s="20"/>
      <c r="S346" s="20"/>
      <c r="T346" s="20"/>
    </row>
    <row r="347" spans="7:20" x14ac:dyDescent="0.25">
      <c r="G347" s="152"/>
      <c r="H347" s="23"/>
      <c r="I347" s="23"/>
      <c r="J347" s="20"/>
      <c r="K347" s="20"/>
      <c r="L347" s="20"/>
      <c r="M347" s="20"/>
      <c r="N347" s="20"/>
      <c r="O347" s="20"/>
      <c r="P347" s="20"/>
      <c r="Q347" s="20"/>
      <c r="R347" s="20"/>
      <c r="S347" s="20"/>
      <c r="T347" s="20"/>
    </row>
    <row r="348" spans="7:20" x14ac:dyDescent="0.25">
      <c r="G348" s="152"/>
      <c r="H348" s="23"/>
      <c r="I348" s="23"/>
      <c r="J348" s="20"/>
      <c r="K348" s="20"/>
      <c r="L348" s="20"/>
      <c r="M348" s="20"/>
      <c r="N348" s="20"/>
      <c r="O348" s="20"/>
      <c r="P348" s="20"/>
      <c r="Q348" s="20"/>
      <c r="R348" s="20"/>
      <c r="S348" s="20"/>
      <c r="T348" s="20"/>
    </row>
    <row r="349" spans="7:20" x14ac:dyDescent="0.25">
      <c r="G349" s="152"/>
      <c r="H349" s="23"/>
      <c r="I349" s="23"/>
      <c r="J349" s="20"/>
      <c r="K349" s="20"/>
      <c r="L349" s="20"/>
      <c r="M349" s="20"/>
      <c r="N349" s="20"/>
      <c r="O349" s="20"/>
      <c r="P349" s="20"/>
      <c r="Q349" s="20"/>
      <c r="R349" s="20"/>
      <c r="S349" s="20"/>
      <c r="T349" s="20"/>
    </row>
    <row r="350" spans="7:20" x14ac:dyDescent="0.25">
      <c r="G350" s="152"/>
      <c r="H350" s="23"/>
      <c r="I350" s="23"/>
      <c r="J350" s="20"/>
      <c r="K350" s="20"/>
      <c r="L350" s="20"/>
      <c r="M350" s="20"/>
      <c r="N350" s="20"/>
      <c r="O350" s="20"/>
      <c r="P350" s="20"/>
      <c r="Q350" s="20"/>
      <c r="R350" s="20"/>
      <c r="S350" s="20"/>
      <c r="T350" s="20"/>
    </row>
    <row r="351" spans="7:20" x14ac:dyDescent="0.25">
      <c r="G351" s="152"/>
      <c r="H351" s="23"/>
      <c r="I351" s="23"/>
      <c r="J351" s="20"/>
      <c r="K351" s="20"/>
      <c r="L351" s="20"/>
      <c r="M351" s="20"/>
      <c r="N351" s="20"/>
      <c r="O351" s="20"/>
      <c r="P351" s="20"/>
      <c r="Q351" s="20"/>
      <c r="R351" s="20"/>
      <c r="S351" s="20"/>
      <c r="T351" s="20"/>
    </row>
    <row r="352" spans="7:20" x14ac:dyDescent="0.25">
      <c r="G352" s="152"/>
      <c r="H352" s="23"/>
      <c r="I352" s="23"/>
      <c r="J352" s="20"/>
      <c r="K352" s="20"/>
      <c r="L352" s="20"/>
      <c r="M352" s="20"/>
      <c r="N352" s="20"/>
      <c r="O352" s="20"/>
      <c r="P352" s="20"/>
      <c r="Q352" s="20"/>
      <c r="R352" s="20"/>
      <c r="S352" s="20"/>
      <c r="T352" s="20"/>
    </row>
    <row r="353" spans="7:20" x14ac:dyDescent="0.25">
      <c r="G353" s="152"/>
      <c r="H353" s="23"/>
      <c r="I353" s="23"/>
      <c r="J353" s="20"/>
      <c r="K353" s="20"/>
      <c r="L353" s="20"/>
      <c r="M353" s="20"/>
      <c r="N353" s="20"/>
      <c r="O353" s="20"/>
      <c r="P353" s="20"/>
      <c r="Q353" s="20"/>
      <c r="R353" s="20"/>
      <c r="S353" s="20"/>
      <c r="T353" s="20"/>
    </row>
    <row r="354" spans="7:20" x14ac:dyDescent="0.25">
      <c r="G354" s="152"/>
      <c r="H354" s="23"/>
      <c r="I354" s="23"/>
      <c r="J354" s="20"/>
      <c r="K354" s="20"/>
      <c r="L354" s="20"/>
      <c r="M354" s="20"/>
      <c r="N354" s="20"/>
      <c r="O354" s="20"/>
      <c r="P354" s="20"/>
      <c r="Q354" s="20"/>
      <c r="R354" s="20"/>
      <c r="S354" s="20"/>
      <c r="T354" s="20"/>
    </row>
    <row r="355" spans="7:20" x14ac:dyDescent="0.25">
      <c r="G355" s="152"/>
      <c r="H355" s="23"/>
      <c r="I355" s="23"/>
      <c r="J355" s="20"/>
      <c r="K355" s="20"/>
      <c r="L355" s="20"/>
      <c r="M355" s="20"/>
      <c r="N355" s="20"/>
      <c r="O355" s="20"/>
      <c r="P355" s="20"/>
      <c r="Q355" s="20"/>
      <c r="R355" s="20"/>
      <c r="S355" s="20"/>
      <c r="T355" s="20"/>
    </row>
    <row r="356" spans="7:20" x14ac:dyDescent="0.25">
      <c r="G356" s="152"/>
      <c r="H356" s="23"/>
      <c r="I356" s="23"/>
      <c r="J356" s="20"/>
      <c r="K356" s="20"/>
      <c r="L356" s="20"/>
      <c r="M356" s="20"/>
      <c r="N356" s="20"/>
      <c r="O356" s="20"/>
      <c r="P356" s="20"/>
      <c r="Q356" s="20"/>
      <c r="R356" s="20"/>
      <c r="S356" s="20"/>
      <c r="T356" s="20"/>
    </row>
    <row r="357" spans="7:20" x14ac:dyDescent="0.25">
      <c r="G357" s="152"/>
      <c r="H357" s="23"/>
      <c r="I357" s="23"/>
      <c r="J357" s="20"/>
      <c r="K357" s="20"/>
      <c r="L357" s="20"/>
      <c r="M357" s="20"/>
      <c r="N357" s="20"/>
      <c r="O357" s="20"/>
      <c r="P357" s="20"/>
      <c r="Q357" s="20"/>
      <c r="R357" s="20"/>
      <c r="S357" s="20"/>
      <c r="T357" s="20"/>
    </row>
    <row r="358" spans="7:20" x14ac:dyDescent="0.25">
      <c r="G358" s="152"/>
      <c r="H358" s="23"/>
      <c r="I358" s="23"/>
      <c r="J358" s="20"/>
      <c r="K358" s="20"/>
      <c r="L358" s="20"/>
      <c r="M358" s="20"/>
      <c r="N358" s="20"/>
      <c r="O358" s="20"/>
      <c r="P358" s="20"/>
      <c r="Q358" s="20"/>
      <c r="R358" s="20"/>
      <c r="S358" s="20"/>
      <c r="T358" s="20"/>
    </row>
    <row r="359" spans="7:20" x14ac:dyDescent="0.25">
      <c r="G359" s="152"/>
      <c r="H359" s="23"/>
      <c r="I359" s="23"/>
      <c r="J359" s="20"/>
      <c r="K359" s="20"/>
      <c r="L359" s="20"/>
      <c r="M359" s="20"/>
      <c r="N359" s="20"/>
      <c r="O359" s="20"/>
      <c r="P359" s="20"/>
      <c r="Q359" s="20"/>
      <c r="R359" s="20"/>
      <c r="S359" s="20"/>
      <c r="T359" s="20"/>
    </row>
    <row r="360" spans="7:20" x14ac:dyDescent="0.25">
      <c r="G360" s="152"/>
      <c r="H360" s="23"/>
      <c r="I360" s="23"/>
      <c r="J360" s="20"/>
      <c r="K360" s="20"/>
      <c r="L360" s="20"/>
      <c r="M360" s="20"/>
      <c r="N360" s="20"/>
      <c r="O360" s="20"/>
      <c r="P360" s="20"/>
      <c r="Q360" s="20"/>
      <c r="R360" s="20"/>
      <c r="S360" s="20"/>
      <c r="T360" s="20"/>
    </row>
    <row r="361" spans="7:20" x14ac:dyDescent="0.25">
      <c r="G361" s="152"/>
      <c r="H361" s="23"/>
      <c r="I361" s="23"/>
      <c r="J361" s="20"/>
      <c r="K361" s="20"/>
      <c r="L361" s="20"/>
      <c r="M361" s="20"/>
      <c r="N361" s="20"/>
      <c r="O361" s="20"/>
      <c r="P361" s="20"/>
      <c r="Q361" s="20"/>
      <c r="R361" s="20"/>
      <c r="S361" s="20"/>
      <c r="T361" s="20"/>
    </row>
    <row r="362" spans="7:20" x14ac:dyDescent="0.25">
      <c r="G362" s="152"/>
      <c r="H362" s="23"/>
      <c r="I362" s="23"/>
      <c r="J362" s="20"/>
      <c r="K362" s="20"/>
      <c r="L362" s="20"/>
      <c r="M362" s="20"/>
      <c r="N362" s="20"/>
      <c r="O362" s="20"/>
      <c r="P362" s="20"/>
      <c r="Q362" s="20"/>
      <c r="R362" s="20"/>
      <c r="S362" s="20"/>
      <c r="T362" s="20"/>
    </row>
    <row r="363" spans="7:20" x14ac:dyDescent="0.25">
      <c r="G363" s="152"/>
      <c r="H363" s="23"/>
      <c r="I363" s="23"/>
      <c r="J363" s="20"/>
      <c r="K363" s="20"/>
      <c r="L363" s="20"/>
      <c r="M363" s="20"/>
      <c r="N363" s="20"/>
      <c r="O363" s="20"/>
      <c r="P363" s="20"/>
      <c r="Q363" s="20"/>
      <c r="R363" s="20"/>
      <c r="S363" s="20"/>
      <c r="T363" s="20"/>
    </row>
    <row r="364" spans="7:20" x14ac:dyDescent="0.25">
      <c r="G364" s="152"/>
      <c r="H364" s="23"/>
      <c r="I364" s="23"/>
      <c r="J364" s="20"/>
      <c r="K364" s="20"/>
      <c r="L364" s="20"/>
      <c r="M364" s="20"/>
      <c r="N364" s="20"/>
      <c r="O364" s="20"/>
      <c r="P364" s="20"/>
      <c r="Q364" s="20"/>
      <c r="R364" s="20"/>
      <c r="S364" s="20"/>
      <c r="T364" s="20"/>
    </row>
    <row r="365" spans="7:20" x14ac:dyDescent="0.25">
      <c r="G365" s="152"/>
      <c r="H365" s="23"/>
      <c r="I365" s="23"/>
      <c r="J365" s="20"/>
      <c r="K365" s="20"/>
      <c r="L365" s="20"/>
      <c r="M365" s="20"/>
      <c r="N365" s="20"/>
      <c r="O365" s="20"/>
      <c r="P365" s="20"/>
      <c r="Q365" s="20"/>
      <c r="R365" s="20"/>
      <c r="S365" s="20"/>
      <c r="T365" s="20"/>
    </row>
    <row r="366" spans="7:20" x14ac:dyDescent="0.25">
      <c r="G366" s="152"/>
      <c r="H366" s="23"/>
      <c r="I366" s="23"/>
      <c r="J366" s="20"/>
      <c r="K366" s="20"/>
      <c r="L366" s="20"/>
      <c r="M366" s="20"/>
      <c r="N366" s="20"/>
      <c r="O366" s="20"/>
      <c r="P366" s="20"/>
      <c r="Q366" s="20"/>
      <c r="R366" s="20"/>
      <c r="S366" s="20"/>
      <c r="T366" s="20"/>
    </row>
    <row r="367" spans="7:20" x14ac:dyDescent="0.25">
      <c r="G367" s="152"/>
      <c r="H367" s="23"/>
      <c r="I367" s="23"/>
      <c r="J367" s="20"/>
      <c r="K367" s="20"/>
      <c r="L367" s="20"/>
      <c r="M367" s="20"/>
      <c r="N367" s="20"/>
      <c r="O367" s="20"/>
      <c r="P367" s="20"/>
      <c r="Q367" s="20"/>
      <c r="R367" s="20"/>
      <c r="S367" s="20"/>
      <c r="T367" s="20"/>
    </row>
    <row r="368" spans="7:20" x14ac:dyDescent="0.25">
      <c r="G368" s="152"/>
      <c r="H368" s="23"/>
      <c r="I368" s="23"/>
      <c r="J368" s="20"/>
      <c r="K368" s="20"/>
      <c r="L368" s="20"/>
      <c r="M368" s="20"/>
      <c r="N368" s="20"/>
      <c r="O368" s="20"/>
      <c r="P368" s="20"/>
      <c r="Q368" s="20"/>
      <c r="R368" s="20"/>
      <c r="S368" s="20"/>
      <c r="T368" s="20"/>
    </row>
    <row r="369" spans="7:20" x14ac:dyDescent="0.25">
      <c r="G369" s="152"/>
      <c r="H369" s="23"/>
      <c r="I369" s="23"/>
      <c r="J369" s="20"/>
      <c r="K369" s="20"/>
      <c r="L369" s="20"/>
      <c r="M369" s="20"/>
      <c r="N369" s="20"/>
      <c r="O369" s="20"/>
      <c r="P369" s="20"/>
      <c r="Q369" s="20"/>
      <c r="R369" s="20"/>
      <c r="S369" s="20"/>
      <c r="T369" s="20"/>
    </row>
    <row r="370" spans="7:20" x14ac:dyDescent="0.25">
      <c r="G370" s="152"/>
      <c r="H370" s="23"/>
      <c r="I370" s="23"/>
      <c r="J370" s="20"/>
      <c r="K370" s="20"/>
      <c r="L370" s="20"/>
      <c r="M370" s="20"/>
      <c r="N370" s="20"/>
      <c r="O370" s="20"/>
      <c r="P370" s="20"/>
      <c r="Q370" s="20"/>
      <c r="R370" s="20"/>
      <c r="S370" s="20"/>
      <c r="T370" s="20"/>
    </row>
    <row r="371" spans="7:20" x14ac:dyDescent="0.25">
      <c r="G371" s="152"/>
      <c r="H371" s="23"/>
      <c r="I371" s="23"/>
      <c r="J371" s="20"/>
      <c r="K371" s="20"/>
      <c r="L371" s="20"/>
      <c r="M371" s="20"/>
      <c r="N371" s="20"/>
      <c r="O371" s="20"/>
      <c r="P371" s="20"/>
      <c r="Q371" s="20"/>
      <c r="R371" s="20"/>
      <c r="S371" s="20"/>
      <c r="T371" s="20"/>
    </row>
    <row r="372" spans="7:20" x14ac:dyDescent="0.25">
      <c r="G372" s="152"/>
      <c r="H372" s="23"/>
      <c r="I372" s="23"/>
      <c r="J372" s="20"/>
      <c r="K372" s="20"/>
      <c r="L372" s="20"/>
      <c r="M372" s="20"/>
      <c r="N372" s="20"/>
      <c r="O372" s="20"/>
      <c r="P372" s="20"/>
      <c r="Q372" s="20"/>
      <c r="R372" s="20"/>
      <c r="S372" s="20"/>
      <c r="T372" s="20"/>
    </row>
    <row r="373" spans="7:20" x14ac:dyDescent="0.25">
      <c r="G373" s="152"/>
      <c r="H373" s="23"/>
      <c r="I373" s="23"/>
      <c r="J373" s="20"/>
      <c r="K373" s="20"/>
      <c r="L373" s="20"/>
      <c r="M373" s="20"/>
      <c r="N373" s="20"/>
      <c r="O373" s="20"/>
      <c r="P373" s="20"/>
      <c r="Q373" s="20"/>
      <c r="R373" s="20"/>
      <c r="S373" s="20"/>
      <c r="T373" s="20"/>
    </row>
    <row r="374" spans="7:20" x14ac:dyDescent="0.25">
      <c r="G374" s="152"/>
      <c r="H374" s="23"/>
      <c r="I374" s="23"/>
      <c r="J374" s="20"/>
      <c r="K374" s="20"/>
      <c r="L374" s="20"/>
      <c r="M374" s="20"/>
      <c r="N374" s="20"/>
      <c r="O374" s="20"/>
      <c r="P374" s="20"/>
      <c r="Q374" s="20"/>
      <c r="R374" s="20"/>
      <c r="S374" s="20"/>
      <c r="T374" s="20"/>
    </row>
    <row r="375" spans="7:20" x14ac:dyDescent="0.25">
      <c r="G375" s="152"/>
      <c r="H375" s="23"/>
      <c r="I375" s="23"/>
      <c r="J375" s="20"/>
      <c r="K375" s="20"/>
      <c r="L375" s="20"/>
      <c r="M375" s="20"/>
      <c r="N375" s="20"/>
      <c r="O375" s="20"/>
      <c r="P375" s="20"/>
      <c r="Q375" s="20"/>
      <c r="R375" s="20"/>
      <c r="S375" s="20"/>
      <c r="T375" s="20"/>
    </row>
    <row r="376" spans="7:20" x14ac:dyDescent="0.25">
      <c r="G376" s="152"/>
      <c r="H376" s="23"/>
      <c r="I376" s="23"/>
      <c r="J376" s="20"/>
      <c r="K376" s="20"/>
      <c r="L376" s="20"/>
      <c r="M376" s="20"/>
      <c r="N376" s="20"/>
      <c r="O376" s="20"/>
      <c r="P376" s="20"/>
      <c r="Q376" s="20"/>
      <c r="R376" s="20"/>
      <c r="S376" s="20"/>
      <c r="T376" s="20"/>
    </row>
    <row r="377" spans="7:20" x14ac:dyDescent="0.25">
      <c r="G377" s="152"/>
      <c r="H377" s="23"/>
      <c r="I377" s="23"/>
      <c r="J377" s="20"/>
      <c r="K377" s="20"/>
      <c r="L377" s="20"/>
      <c r="M377" s="20"/>
      <c r="N377" s="20"/>
      <c r="O377" s="20"/>
      <c r="P377" s="20"/>
      <c r="Q377" s="20"/>
      <c r="R377" s="20"/>
      <c r="S377" s="20"/>
      <c r="T377" s="20"/>
    </row>
    <row r="378" spans="7:20" x14ac:dyDescent="0.25">
      <c r="G378" s="152"/>
      <c r="H378" s="23"/>
      <c r="I378" s="23"/>
      <c r="J378" s="20"/>
      <c r="K378" s="20"/>
      <c r="L378" s="20"/>
      <c r="M378" s="20"/>
      <c r="N378" s="20"/>
      <c r="O378" s="20"/>
      <c r="P378" s="20"/>
      <c r="Q378" s="20"/>
      <c r="R378" s="20"/>
      <c r="S378" s="20"/>
      <c r="T378" s="20"/>
    </row>
    <row r="379" spans="7:20" x14ac:dyDescent="0.25">
      <c r="G379" s="152"/>
      <c r="H379" s="23"/>
      <c r="I379" s="23"/>
      <c r="J379" s="20"/>
      <c r="K379" s="20"/>
      <c r="L379" s="20"/>
      <c r="M379" s="20"/>
      <c r="N379" s="20"/>
      <c r="O379" s="20"/>
      <c r="P379" s="20"/>
      <c r="Q379" s="20"/>
      <c r="R379" s="20"/>
      <c r="S379" s="20"/>
      <c r="T379" s="20"/>
    </row>
    <row r="380" spans="7:20" x14ac:dyDescent="0.25">
      <c r="G380" s="152"/>
      <c r="H380" s="23"/>
      <c r="I380" s="23"/>
      <c r="J380" s="20"/>
      <c r="K380" s="20"/>
      <c r="L380" s="20"/>
      <c r="M380" s="20"/>
      <c r="N380" s="20"/>
      <c r="O380" s="20"/>
      <c r="P380" s="20"/>
      <c r="Q380" s="20"/>
      <c r="R380" s="20"/>
      <c r="S380" s="20"/>
      <c r="T380" s="20"/>
    </row>
    <row r="381" spans="7:20" x14ac:dyDescent="0.25">
      <c r="G381" s="152"/>
      <c r="H381" s="23"/>
      <c r="I381" s="23"/>
      <c r="J381" s="20"/>
      <c r="K381" s="20"/>
      <c r="L381" s="20"/>
      <c r="M381" s="20"/>
      <c r="N381" s="20"/>
      <c r="O381" s="20"/>
      <c r="P381" s="20"/>
      <c r="Q381" s="20"/>
      <c r="R381" s="20"/>
      <c r="S381" s="20"/>
      <c r="T381" s="20"/>
    </row>
    <row r="382" spans="7:20" x14ac:dyDescent="0.25">
      <c r="G382" s="152"/>
      <c r="H382" s="23"/>
      <c r="I382" s="23"/>
      <c r="J382" s="20"/>
      <c r="K382" s="20"/>
      <c r="L382" s="20"/>
      <c r="M382" s="20"/>
      <c r="N382" s="20"/>
      <c r="O382" s="20"/>
      <c r="P382" s="20"/>
      <c r="Q382" s="20"/>
      <c r="R382" s="20"/>
      <c r="S382" s="20"/>
      <c r="T382" s="20"/>
    </row>
    <row r="383" spans="7:20" x14ac:dyDescent="0.25">
      <c r="G383" s="152"/>
      <c r="H383" s="23"/>
      <c r="I383" s="23"/>
      <c r="J383" s="20"/>
      <c r="K383" s="20"/>
      <c r="L383" s="20"/>
      <c r="M383" s="20"/>
      <c r="N383" s="20"/>
      <c r="O383" s="20"/>
      <c r="P383" s="20"/>
      <c r="Q383" s="20"/>
      <c r="R383" s="20"/>
      <c r="S383" s="20"/>
      <c r="T383" s="20"/>
    </row>
    <row r="384" spans="7:20" x14ac:dyDescent="0.25">
      <c r="G384" s="152"/>
      <c r="H384" s="23"/>
      <c r="I384" s="23"/>
      <c r="J384" s="20"/>
      <c r="K384" s="20"/>
      <c r="L384" s="20"/>
      <c r="M384" s="20"/>
      <c r="N384" s="20"/>
      <c r="O384" s="20"/>
      <c r="P384" s="20"/>
      <c r="Q384" s="20"/>
      <c r="R384" s="20"/>
      <c r="S384" s="20"/>
      <c r="T384" s="20"/>
    </row>
    <row r="385" spans="7:20" x14ac:dyDescent="0.25">
      <c r="G385" s="152"/>
      <c r="H385" s="23"/>
      <c r="I385" s="23"/>
      <c r="J385" s="20"/>
      <c r="K385" s="20"/>
      <c r="L385" s="20"/>
      <c r="M385" s="20"/>
      <c r="N385" s="20"/>
      <c r="O385" s="20"/>
      <c r="P385" s="20"/>
      <c r="Q385" s="20"/>
      <c r="R385" s="20"/>
      <c r="S385" s="20"/>
      <c r="T385" s="20"/>
    </row>
    <row r="386" spans="7:20" x14ac:dyDescent="0.25">
      <c r="G386" s="152"/>
      <c r="H386" s="23"/>
      <c r="I386" s="23"/>
      <c r="J386" s="20"/>
      <c r="K386" s="20"/>
      <c r="L386" s="20"/>
      <c r="M386" s="20"/>
      <c r="N386" s="20"/>
      <c r="O386" s="20"/>
      <c r="P386" s="20"/>
      <c r="Q386" s="20"/>
      <c r="R386" s="20"/>
      <c r="S386" s="20"/>
      <c r="T386" s="20"/>
    </row>
    <row r="387" spans="7:20" x14ac:dyDescent="0.25">
      <c r="G387" s="152"/>
      <c r="H387" s="23"/>
      <c r="I387" s="23"/>
      <c r="J387" s="20"/>
      <c r="K387" s="20"/>
      <c r="L387" s="20"/>
      <c r="M387" s="20"/>
      <c r="N387" s="20"/>
      <c r="O387" s="20"/>
      <c r="P387" s="20"/>
      <c r="Q387" s="20"/>
      <c r="R387" s="20"/>
      <c r="S387" s="20"/>
      <c r="T387" s="20"/>
    </row>
    <row r="388" spans="7:20" x14ac:dyDescent="0.25">
      <c r="G388" s="152"/>
      <c r="H388" s="23"/>
      <c r="I388" s="23"/>
      <c r="J388" s="20"/>
      <c r="K388" s="20"/>
      <c r="L388" s="20"/>
      <c r="M388" s="20"/>
      <c r="N388" s="20"/>
      <c r="O388" s="20"/>
      <c r="P388" s="20"/>
      <c r="Q388" s="20"/>
      <c r="R388" s="20"/>
      <c r="S388" s="20"/>
      <c r="T388" s="20"/>
    </row>
    <row r="389" spans="7:20" x14ac:dyDescent="0.25">
      <c r="G389" s="152"/>
      <c r="H389" s="23"/>
      <c r="I389" s="23"/>
      <c r="J389" s="20"/>
      <c r="K389" s="20"/>
      <c r="L389" s="20"/>
      <c r="M389" s="20"/>
      <c r="N389" s="20"/>
      <c r="O389" s="20"/>
      <c r="P389" s="20"/>
      <c r="Q389" s="20"/>
      <c r="R389" s="20"/>
      <c r="S389" s="20"/>
      <c r="T389" s="20"/>
    </row>
    <row r="390" spans="7:20" x14ac:dyDescent="0.25">
      <c r="G390" s="152"/>
      <c r="H390" s="23"/>
      <c r="I390" s="23"/>
      <c r="J390" s="20"/>
      <c r="K390" s="20"/>
      <c r="L390" s="20"/>
      <c r="M390" s="20"/>
      <c r="N390" s="20"/>
      <c r="O390" s="20"/>
      <c r="P390" s="20"/>
      <c r="Q390" s="20"/>
      <c r="R390" s="20"/>
      <c r="S390" s="20"/>
      <c r="T390" s="20"/>
    </row>
    <row r="391" spans="7:20" x14ac:dyDescent="0.25">
      <c r="G391" s="152"/>
      <c r="H391" s="23"/>
      <c r="I391" s="23"/>
      <c r="J391" s="20"/>
      <c r="K391" s="20"/>
      <c r="L391" s="20"/>
      <c r="M391" s="20"/>
      <c r="N391" s="20"/>
      <c r="O391" s="20"/>
      <c r="P391" s="20"/>
      <c r="Q391" s="20"/>
      <c r="R391" s="20"/>
      <c r="S391" s="20"/>
      <c r="T391" s="20"/>
    </row>
    <row r="392" spans="7:20" x14ac:dyDescent="0.25">
      <c r="G392" s="152"/>
      <c r="H392" s="23"/>
      <c r="I392" s="23"/>
      <c r="J392" s="20"/>
      <c r="K392" s="20"/>
      <c r="L392" s="20"/>
      <c r="M392" s="20"/>
      <c r="N392" s="20"/>
      <c r="O392" s="20"/>
      <c r="P392" s="20"/>
      <c r="Q392" s="20"/>
      <c r="R392" s="20"/>
      <c r="S392" s="20"/>
      <c r="T392" s="20"/>
    </row>
    <row r="393" spans="7:20" x14ac:dyDescent="0.25">
      <c r="G393" s="152"/>
      <c r="H393" s="23"/>
      <c r="I393" s="23"/>
      <c r="J393" s="20"/>
      <c r="K393" s="20"/>
      <c r="L393" s="20"/>
      <c r="M393" s="20"/>
      <c r="N393" s="20"/>
      <c r="O393" s="20"/>
      <c r="P393" s="20"/>
      <c r="Q393" s="20"/>
      <c r="R393" s="20"/>
      <c r="S393" s="20"/>
      <c r="T393" s="20"/>
    </row>
    <row r="394" spans="7:20" x14ac:dyDescent="0.25">
      <c r="G394" s="152"/>
      <c r="H394" s="23"/>
      <c r="I394" s="23"/>
      <c r="J394" s="20"/>
      <c r="K394" s="20"/>
      <c r="L394" s="20"/>
      <c r="M394" s="20"/>
      <c r="N394" s="20"/>
      <c r="O394" s="20"/>
      <c r="P394" s="20"/>
      <c r="Q394" s="20"/>
      <c r="R394" s="20"/>
      <c r="S394" s="20"/>
      <c r="T394" s="20"/>
    </row>
    <row r="395" spans="7:20" x14ac:dyDescent="0.25">
      <c r="G395" s="152"/>
      <c r="H395" s="23"/>
      <c r="I395" s="23"/>
      <c r="J395" s="20"/>
      <c r="K395" s="20"/>
      <c r="L395" s="20"/>
      <c r="M395" s="20"/>
      <c r="N395" s="20"/>
      <c r="O395" s="20"/>
      <c r="P395" s="20"/>
      <c r="Q395" s="20"/>
      <c r="R395" s="20"/>
      <c r="S395" s="20"/>
      <c r="T395" s="20"/>
    </row>
    <row r="396" spans="7:20" x14ac:dyDescent="0.25">
      <c r="G396" s="152"/>
      <c r="H396" s="23"/>
      <c r="I396" s="23"/>
      <c r="J396" s="20"/>
      <c r="K396" s="20"/>
      <c r="L396" s="20"/>
      <c r="M396" s="20"/>
      <c r="N396" s="20"/>
      <c r="O396" s="20"/>
      <c r="P396" s="20"/>
      <c r="Q396" s="20"/>
      <c r="R396" s="20"/>
      <c r="S396" s="20"/>
      <c r="T396" s="20"/>
    </row>
    <row r="397" spans="7:20" x14ac:dyDescent="0.25">
      <c r="G397" s="152"/>
      <c r="H397" s="23"/>
      <c r="I397" s="23"/>
      <c r="J397" s="20"/>
      <c r="K397" s="20"/>
      <c r="L397" s="20"/>
      <c r="M397" s="20"/>
      <c r="N397" s="20"/>
      <c r="O397" s="20"/>
      <c r="P397" s="20"/>
      <c r="Q397" s="20"/>
      <c r="R397" s="20"/>
      <c r="S397" s="20"/>
      <c r="T397" s="20"/>
    </row>
    <row r="398" spans="7:20" x14ac:dyDescent="0.25">
      <c r="G398" s="152"/>
      <c r="H398" s="23"/>
      <c r="I398" s="23"/>
      <c r="J398" s="20"/>
      <c r="K398" s="20"/>
      <c r="L398" s="20"/>
      <c r="M398" s="20"/>
      <c r="N398" s="20"/>
      <c r="O398" s="20"/>
      <c r="P398" s="20"/>
      <c r="Q398" s="20"/>
      <c r="R398" s="20"/>
      <c r="S398" s="20"/>
      <c r="T398" s="20"/>
    </row>
    <row r="399" spans="7:20" x14ac:dyDescent="0.25">
      <c r="G399" s="152"/>
      <c r="H399" s="23"/>
      <c r="I399" s="23"/>
      <c r="J399" s="20"/>
      <c r="K399" s="20"/>
      <c r="L399" s="20"/>
      <c r="M399" s="20"/>
      <c r="N399" s="20"/>
      <c r="O399" s="20"/>
      <c r="P399" s="20"/>
      <c r="Q399" s="20"/>
      <c r="R399" s="20"/>
      <c r="S399" s="20"/>
      <c r="T399" s="20"/>
    </row>
    <row r="400" spans="7:20" x14ac:dyDescent="0.25">
      <c r="G400" s="152"/>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6">
        <v>0</v>
      </c>
    </row>
    <row r="600" spans="10:20" x14ac:dyDescent="0.25">
      <c r="K600" s="116">
        <v>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2" hidden="1" customWidth="1"/>
    <col min="2" max="2" width="5.42578125" style="115" hidden="1" customWidth="1"/>
    <col min="3" max="3" width="3.42578125" style="116" hidden="1" customWidth="1"/>
    <col min="4" max="4" width="18" style="116" customWidth="1"/>
    <col min="5" max="5" width="26.85546875" style="116" customWidth="1"/>
    <col min="6" max="6" width="17.85546875" style="144" customWidth="1"/>
    <col min="7" max="7" width="18" style="144" customWidth="1"/>
    <col min="8" max="9" width="19" style="116" customWidth="1"/>
    <col min="10" max="10" width="62.42578125" style="116" bestFit="1" customWidth="1"/>
    <col min="11" max="13" width="3.7109375" style="116" customWidth="1"/>
    <col min="14" max="16384" width="8.85546875" style="116"/>
  </cols>
  <sheetData>
    <row r="1" spans="1:13" s="18" customFormat="1" ht="111" customHeight="1" x14ac:dyDescent="0.35">
      <c r="A1" s="209"/>
      <c r="B1" s="129"/>
      <c r="D1" s="260"/>
      <c r="E1" s="260"/>
      <c r="F1" s="260"/>
      <c r="G1" s="260"/>
      <c r="H1" s="260"/>
      <c r="I1" s="260"/>
      <c r="J1" s="260"/>
      <c r="K1" s="260"/>
    </row>
    <row r="2" spans="1:13" s="18" customFormat="1" ht="37.5" hidden="1" customHeight="1" x14ac:dyDescent="0.25">
      <c r="A2" s="209"/>
      <c r="B2" s="56"/>
      <c r="D2" s="19"/>
      <c r="E2" s="19"/>
      <c r="F2" s="143"/>
      <c r="G2" s="143"/>
      <c r="H2" s="19"/>
      <c r="I2" s="19"/>
      <c r="J2" s="19"/>
      <c r="K2" s="19"/>
      <c r="L2" s="19"/>
    </row>
    <row r="3" spans="1:13" s="20" customFormat="1" ht="39" customHeight="1" thickBot="1" x14ac:dyDescent="0.3">
      <c r="A3" s="209"/>
      <c r="B3" s="56"/>
      <c r="F3" s="144"/>
      <c r="G3" s="144"/>
    </row>
    <row r="4" spans="1:13" s="20" customFormat="1" ht="35.25" customHeight="1" thickTop="1" thickBot="1" x14ac:dyDescent="0.3">
      <c r="A4" s="209"/>
      <c r="B4" s="56"/>
      <c r="D4" s="155" t="s">
        <v>325</v>
      </c>
      <c r="E4" s="161" t="s">
        <v>324</v>
      </c>
      <c r="F4" s="163" t="s">
        <v>329</v>
      </c>
      <c r="G4" s="164" t="s">
        <v>328</v>
      </c>
      <c r="H4" s="155" t="s">
        <v>326</v>
      </c>
      <c r="I4" s="155" t="s">
        <v>330</v>
      </c>
      <c r="J4" s="165" t="s">
        <v>327</v>
      </c>
      <c r="K4" s="21"/>
      <c r="L4" s="21"/>
      <c r="M4" s="21"/>
    </row>
    <row r="5" spans="1:13" s="20" customFormat="1" ht="19.5" customHeight="1" thickTop="1" thickBot="1" x14ac:dyDescent="0.3">
      <c r="A5" s="209"/>
      <c r="B5" s="56"/>
      <c r="D5" s="22"/>
      <c r="E5" s="23"/>
      <c r="F5" s="145"/>
      <c r="G5" s="145"/>
      <c r="H5" s="139"/>
      <c r="I5" s="147"/>
      <c r="J5" s="23"/>
      <c r="K5" s="21"/>
      <c r="L5" s="21"/>
      <c r="M5" s="21"/>
    </row>
    <row r="6" spans="1:13" s="20" customFormat="1" ht="19.5" customHeight="1" thickTop="1" thickBot="1" x14ac:dyDescent="0.3">
      <c r="A6" s="209"/>
      <c r="B6" s="56"/>
      <c r="D6" s="22"/>
      <c r="E6" s="23"/>
      <c r="F6" s="145"/>
      <c r="G6" s="145"/>
      <c r="H6" s="139"/>
      <c r="I6" s="147"/>
      <c r="J6" s="23"/>
      <c r="K6" s="21"/>
      <c r="L6" s="21"/>
      <c r="M6" s="21"/>
    </row>
    <row r="7" spans="1:13" s="20" customFormat="1" ht="19.5" customHeight="1" thickTop="1" thickBot="1" x14ac:dyDescent="0.3">
      <c r="A7" s="209"/>
      <c r="B7" s="56"/>
      <c r="D7" s="22"/>
      <c r="E7" s="23"/>
      <c r="F7" s="145"/>
      <c r="G7" s="145"/>
      <c r="H7" s="139"/>
      <c r="I7" s="147"/>
      <c r="J7" s="23"/>
      <c r="K7" s="21"/>
      <c r="L7" s="21"/>
      <c r="M7" s="21"/>
    </row>
    <row r="8" spans="1:13" s="20" customFormat="1" ht="19.5" customHeight="1" thickTop="1" thickBot="1" x14ac:dyDescent="0.3">
      <c r="A8" s="209"/>
      <c r="B8" s="56"/>
      <c r="D8" s="22"/>
      <c r="E8" s="23"/>
      <c r="F8" s="145"/>
      <c r="G8" s="145"/>
      <c r="H8" s="139"/>
      <c r="I8" s="147"/>
      <c r="J8" s="23"/>
      <c r="K8" s="21"/>
      <c r="L8" s="21"/>
      <c r="M8" s="21"/>
    </row>
    <row r="9" spans="1:13" s="20" customFormat="1" ht="19.5" customHeight="1" thickTop="1" thickBot="1" x14ac:dyDescent="0.3">
      <c r="A9" s="209"/>
      <c r="B9" s="56"/>
      <c r="D9" s="22"/>
      <c r="E9" s="23"/>
      <c r="F9" s="145"/>
      <c r="G9" s="145"/>
      <c r="H9" s="139"/>
      <c r="I9" s="147"/>
      <c r="J9" s="23"/>
      <c r="K9" s="21"/>
      <c r="L9" s="21"/>
      <c r="M9" s="21"/>
    </row>
    <row r="10" spans="1:13" s="20" customFormat="1" ht="19.5" customHeight="1" thickTop="1" thickBot="1" x14ac:dyDescent="0.3">
      <c r="A10" s="209"/>
      <c r="B10" s="56"/>
      <c r="D10" s="22"/>
      <c r="E10" s="23"/>
      <c r="F10" s="145"/>
      <c r="G10" s="145"/>
      <c r="H10" s="139"/>
      <c r="I10" s="147"/>
      <c r="J10" s="23"/>
      <c r="K10" s="21"/>
      <c r="L10" s="21"/>
      <c r="M10" s="21"/>
    </row>
    <row r="11" spans="1:13" s="20" customFormat="1" ht="19.5" customHeight="1" thickTop="1" thickBot="1" x14ac:dyDescent="0.3">
      <c r="A11" s="209"/>
      <c r="B11" s="56"/>
      <c r="D11" s="22"/>
      <c r="E11" s="23"/>
      <c r="F11" s="145"/>
      <c r="G11" s="145"/>
      <c r="H11" s="139"/>
      <c r="I11" s="147"/>
      <c r="J11" s="23"/>
      <c r="K11" s="21"/>
      <c r="L11" s="21"/>
      <c r="M11" s="21"/>
    </row>
    <row r="12" spans="1:13" s="20" customFormat="1" ht="19.5" customHeight="1" thickTop="1" thickBot="1" x14ac:dyDescent="0.3">
      <c r="A12" s="209"/>
      <c r="B12" s="56"/>
      <c r="D12" s="22"/>
      <c r="E12" s="23"/>
      <c r="F12" s="145"/>
      <c r="G12" s="145"/>
      <c r="H12" s="139"/>
      <c r="I12" s="147"/>
      <c r="J12" s="23"/>
      <c r="K12" s="21"/>
      <c r="L12" s="21"/>
      <c r="M12" s="21"/>
    </row>
    <row r="13" spans="1:13" s="20" customFormat="1" ht="19.5" customHeight="1" thickTop="1" thickBot="1" x14ac:dyDescent="0.3">
      <c r="A13" s="209"/>
      <c r="B13" s="56"/>
      <c r="D13" s="22"/>
      <c r="E13" s="23"/>
      <c r="F13" s="145"/>
      <c r="G13" s="145"/>
      <c r="H13" s="139"/>
      <c r="I13" s="147"/>
      <c r="J13" s="23"/>
      <c r="K13" s="21"/>
      <c r="L13" s="21"/>
      <c r="M13" s="21"/>
    </row>
    <row r="14" spans="1:13" s="20" customFormat="1" ht="19.5" customHeight="1" thickTop="1" thickBot="1" x14ac:dyDescent="0.3">
      <c r="A14" s="209"/>
      <c r="B14" s="56"/>
      <c r="D14" s="22"/>
      <c r="E14" s="23"/>
      <c r="F14" s="145"/>
      <c r="G14" s="145"/>
      <c r="H14" s="139"/>
      <c r="I14" s="147"/>
      <c r="J14" s="23"/>
      <c r="K14" s="21"/>
      <c r="L14" s="21"/>
      <c r="M14" s="21"/>
    </row>
    <row r="15" spans="1:13" s="20" customFormat="1" ht="19.5" customHeight="1" thickTop="1" thickBot="1" x14ac:dyDescent="0.3">
      <c r="A15" s="209"/>
      <c r="B15" s="56"/>
      <c r="D15" s="22"/>
      <c r="E15" s="23"/>
      <c r="F15" s="145"/>
      <c r="G15" s="145"/>
      <c r="H15" s="139"/>
      <c r="I15" s="147"/>
      <c r="J15" s="23"/>
      <c r="K15" s="21"/>
      <c r="L15" s="21"/>
      <c r="M15" s="21"/>
    </row>
    <row r="16" spans="1:13" s="20" customFormat="1" ht="19.5" customHeight="1" thickTop="1" thickBot="1" x14ac:dyDescent="0.3">
      <c r="A16" s="209"/>
      <c r="B16" s="56"/>
      <c r="D16" s="22"/>
      <c r="E16" s="23"/>
      <c r="F16" s="145"/>
      <c r="G16" s="145"/>
      <c r="H16" s="139"/>
      <c r="I16" s="147"/>
      <c r="J16" s="23"/>
      <c r="K16" s="21"/>
      <c r="L16" s="21"/>
      <c r="M16" s="21"/>
    </row>
    <row r="17" spans="1:13" s="20" customFormat="1" ht="19.5" customHeight="1" thickTop="1" thickBot="1" x14ac:dyDescent="0.3">
      <c r="A17" s="209"/>
      <c r="B17" s="56"/>
      <c r="D17" s="22"/>
      <c r="E17" s="23"/>
      <c r="F17" s="145"/>
      <c r="G17" s="145"/>
      <c r="H17" s="139"/>
      <c r="I17" s="147"/>
      <c r="J17" s="23"/>
      <c r="K17" s="21"/>
      <c r="L17" s="21"/>
      <c r="M17" s="21"/>
    </row>
    <row r="18" spans="1:13" s="20" customFormat="1" ht="19.5" customHeight="1" thickTop="1" thickBot="1" x14ac:dyDescent="0.3">
      <c r="A18" s="209"/>
      <c r="B18" s="56"/>
      <c r="D18" s="22"/>
      <c r="E18" s="23"/>
      <c r="F18" s="145"/>
      <c r="G18" s="145"/>
      <c r="H18" s="139"/>
      <c r="I18" s="147"/>
      <c r="J18" s="23"/>
      <c r="K18" s="21"/>
      <c r="L18" s="21"/>
      <c r="M18" s="21"/>
    </row>
    <row r="19" spans="1:13" s="20" customFormat="1" ht="19.5" customHeight="1" thickTop="1" thickBot="1" x14ac:dyDescent="0.3">
      <c r="A19" s="209"/>
      <c r="B19" s="56"/>
      <c r="D19" s="22"/>
      <c r="E19" s="23"/>
      <c r="F19" s="145"/>
      <c r="G19" s="145"/>
      <c r="H19" s="139"/>
      <c r="I19" s="147"/>
      <c r="J19" s="23"/>
      <c r="K19" s="21"/>
      <c r="L19" s="21"/>
      <c r="M19" s="21"/>
    </row>
    <row r="20" spans="1:13" s="20" customFormat="1" ht="19.5" customHeight="1" thickTop="1" thickBot="1" x14ac:dyDescent="0.3">
      <c r="A20" s="209"/>
      <c r="B20" s="56"/>
      <c r="D20" s="22"/>
      <c r="E20" s="23"/>
      <c r="F20" s="145"/>
      <c r="G20" s="145"/>
      <c r="H20" s="139"/>
      <c r="I20" s="147"/>
      <c r="J20" s="23"/>
      <c r="K20" s="21"/>
      <c r="L20" s="21"/>
      <c r="M20" s="21"/>
    </row>
    <row r="21" spans="1:13" s="20" customFormat="1" ht="19.5" customHeight="1" thickTop="1" thickBot="1" x14ac:dyDescent="0.3">
      <c r="A21" s="209"/>
      <c r="B21" s="56"/>
      <c r="D21" s="22"/>
      <c r="E21" s="23"/>
      <c r="F21" s="145"/>
      <c r="G21" s="145"/>
      <c r="H21" s="139"/>
      <c r="I21" s="147"/>
      <c r="J21" s="23"/>
      <c r="K21" s="21"/>
      <c r="L21" s="21"/>
      <c r="M21" s="21"/>
    </row>
    <row r="22" spans="1:13" s="20" customFormat="1" ht="19.5" customHeight="1" thickTop="1" thickBot="1" x14ac:dyDescent="0.3">
      <c r="A22" s="209"/>
      <c r="B22" s="56"/>
      <c r="D22" s="22"/>
      <c r="E22" s="23"/>
      <c r="F22" s="145"/>
      <c r="G22" s="145"/>
      <c r="H22" s="139"/>
      <c r="I22" s="147"/>
      <c r="J22" s="23"/>
      <c r="K22" s="21"/>
      <c r="L22" s="21"/>
      <c r="M22" s="21"/>
    </row>
    <row r="23" spans="1:13" s="20" customFormat="1" ht="19.5" customHeight="1" thickTop="1" thickBot="1" x14ac:dyDescent="0.3">
      <c r="A23" s="209"/>
      <c r="B23" s="56"/>
      <c r="D23" s="22"/>
      <c r="E23" s="23"/>
      <c r="F23" s="145"/>
      <c r="G23" s="145"/>
      <c r="H23" s="139"/>
      <c r="I23" s="147"/>
      <c r="J23" s="23"/>
      <c r="K23" s="21"/>
      <c r="L23" s="21"/>
      <c r="M23" s="21"/>
    </row>
    <row r="24" spans="1:13" s="20" customFormat="1" ht="19.5" customHeight="1" thickTop="1" thickBot="1" x14ac:dyDescent="0.3">
      <c r="A24" s="209"/>
      <c r="B24" s="56"/>
      <c r="D24" s="22"/>
      <c r="E24" s="23"/>
      <c r="F24" s="145"/>
      <c r="G24" s="145"/>
      <c r="H24" s="139"/>
      <c r="I24" s="147"/>
      <c r="J24" s="23"/>
      <c r="K24" s="21"/>
      <c r="L24" s="21"/>
      <c r="M24" s="21"/>
    </row>
    <row r="25" spans="1:13" s="20" customFormat="1" ht="19.5" customHeight="1" thickTop="1" thickBot="1" x14ac:dyDescent="0.3">
      <c r="A25" s="209"/>
      <c r="B25" s="56"/>
      <c r="D25" s="22"/>
      <c r="E25" s="23"/>
      <c r="F25" s="145"/>
      <c r="G25" s="145"/>
      <c r="H25" s="139"/>
      <c r="I25" s="147"/>
      <c r="J25" s="23"/>
      <c r="K25" s="21"/>
      <c r="L25" s="21"/>
      <c r="M25" s="21"/>
    </row>
    <row r="26" spans="1:13" s="20" customFormat="1" ht="19.5" customHeight="1" thickTop="1" thickBot="1" x14ac:dyDescent="0.3">
      <c r="A26" s="209"/>
      <c r="B26" s="56"/>
      <c r="D26" s="22"/>
      <c r="E26" s="23"/>
      <c r="F26" s="145"/>
      <c r="G26" s="145"/>
      <c r="H26" s="139"/>
      <c r="I26" s="147"/>
      <c r="J26" s="23"/>
      <c r="K26" s="21"/>
      <c r="L26" s="21"/>
      <c r="M26" s="21"/>
    </row>
    <row r="27" spans="1:13" s="20" customFormat="1" ht="19.5" customHeight="1" thickTop="1" thickBot="1" x14ac:dyDescent="0.3">
      <c r="A27" s="209"/>
      <c r="B27" s="56"/>
      <c r="D27" s="22"/>
      <c r="E27" s="23"/>
      <c r="F27" s="145"/>
      <c r="G27" s="145"/>
      <c r="H27" s="139"/>
      <c r="I27" s="147"/>
      <c r="J27" s="23"/>
      <c r="K27" s="21"/>
      <c r="L27" s="21"/>
      <c r="M27" s="21"/>
    </row>
    <row r="28" spans="1:13" s="20" customFormat="1" ht="19.5" customHeight="1" thickTop="1" thickBot="1" x14ac:dyDescent="0.3">
      <c r="A28" s="209"/>
      <c r="B28" s="56"/>
      <c r="D28" s="22"/>
      <c r="E28" s="23"/>
      <c r="F28" s="145"/>
      <c r="G28" s="145"/>
      <c r="H28" s="139"/>
      <c r="I28" s="147"/>
      <c r="J28" s="23"/>
      <c r="K28" s="21"/>
      <c r="L28" s="21"/>
      <c r="M28" s="21"/>
    </row>
    <row r="29" spans="1:13" s="20" customFormat="1" ht="19.5" customHeight="1" thickTop="1" thickBot="1" x14ac:dyDescent="0.3">
      <c r="A29" s="209"/>
      <c r="B29" s="56"/>
      <c r="D29" s="22"/>
      <c r="E29" s="23"/>
      <c r="F29" s="145"/>
      <c r="G29" s="145"/>
      <c r="H29" s="139"/>
      <c r="I29" s="147"/>
      <c r="J29" s="23"/>
      <c r="K29" s="21"/>
      <c r="L29" s="21"/>
      <c r="M29" s="21"/>
    </row>
    <row r="30" spans="1:13" s="20" customFormat="1" ht="19.5" customHeight="1" thickTop="1" thickBot="1" x14ac:dyDescent="0.3">
      <c r="A30" s="209"/>
      <c r="B30" s="56"/>
      <c r="D30" s="22"/>
      <c r="E30" s="23"/>
      <c r="F30" s="145"/>
      <c r="G30" s="145"/>
      <c r="H30" s="139"/>
      <c r="I30" s="147"/>
      <c r="J30" s="23"/>
      <c r="K30" s="21"/>
      <c r="L30" s="21"/>
      <c r="M30" s="21"/>
    </row>
    <row r="31" spans="1:13" s="20" customFormat="1" ht="19.5" customHeight="1" thickTop="1" thickBot="1" x14ac:dyDescent="0.3">
      <c r="A31" s="209"/>
      <c r="B31" s="56"/>
      <c r="D31" s="22"/>
      <c r="E31" s="23"/>
      <c r="F31" s="145"/>
      <c r="G31" s="145"/>
      <c r="H31" s="139"/>
      <c r="I31" s="147"/>
      <c r="J31" s="23"/>
      <c r="K31" s="21"/>
      <c r="L31" s="21"/>
      <c r="M31" s="21"/>
    </row>
    <row r="32" spans="1:13" s="20" customFormat="1" ht="19.5" customHeight="1" thickTop="1" thickBot="1" x14ac:dyDescent="0.3">
      <c r="A32" s="209"/>
      <c r="B32" s="56"/>
      <c r="D32" s="22"/>
      <c r="E32" s="23"/>
      <c r="F32" s="145"/>
      <c r="G32" s="145"/>
      <c r="H32" s="139"/>
      <c r="I32" s="147"/>
      <c r="J32" s="23"/>
      <c r="K32" s="21"/>
      <c r="L32" s="21"/>
      <c r="M32" s="21"/>
    </row>
    <row r="33" spans="1:13" s="20" customFormat="1" ht="19.5" customHeight="1" thickTop="1" thickBot="1" x14ac:dyDescent="0.3">
      <c r="A33" s="209"/>
      <c r="B33" s="56"/>
      <c r="D33" s="22"/>
      <c r="E33" s="23"/>
      <c r="F33" s="145"/>
      <c r="G33" s="145"/>
      <c r="H33" s="139"/>
      <c r="I33" s="147"/>
      <c r="J33" s="23"/>
      <c r="K33" s="21"/>
      <c r="L33" s="21"/>
      <c r="M33" s="21"/>
    </row>
    <row r="34" spans="1:13" s="20" customFormat="1" ht="19.5" customHeight="1" thickTop="1" thickBot="1" x14ac:dyDescent="0.3">
      <c r="A34" s="209"/>
      <c r="B34" s="56"/>
      <c r="D34" s="22"/>
      <c r="E34" s="23"/>
      <c r="F34" s="145"/>
      <c r="G34" s="145"/>
      <c r="H34" s="139"/>
      <c r="I34" s="147"/>
      <c r="J34" s="23"/>
      <c r="K34" s="21"/>
      <c r="L34" s="21"/>
      <c r="M34" s="21"/>
    </row>
    <row r="35" spans="1:13" s="20" customFormat="1" ht="19.5" customHeight="1" thickTop="1" thickBot="1" x14ac:dyDescent="0.3">
      <c r="A35" s="209"/>
      <c r="B35" s="56"/>
      <c r="D35" s="22"/>
      <c r="E35" s="23"/>
      <c r="F35" s="145"/>
      <c r="G35" s="145"/>
      <c r="H35" s="139"/>
      <c r="I35" s="147"/>
      <c r="J35" s="23"/>
      <c r="K35" s="21"/>
      <c r="L35" s="21"/>
      <c r="M35" s="21"/>
    </row>
    <row r="36" spans="1:13" s="20" customFormat="1" ht="19.5" customHeight="1" thickTop="1" thickBot="1" x14ac:dyDescent="0.3">
      <c r="A36" s="209"/>
      <c r="B36" s="56"/>
      <c r="D36" s="22"/>
      <c r="E36" s="23"/>
      <c r="F36" s="145"/>
      <c r="G36" s="145"/>
      <c r="H36" s="139"/>
      <c r="I36" s="147"/>
      <c r="J36" s="23"/>
      <c r="K36" s="21"/>
      <c r="L36" s="21"/>
      <c r="M36" s="21"/>
    </row>
    <row r="37" spans="1:13" s="20" customFormat="1" ht="19.5" customHeight="1" thickTop="1" thickBot="1" x14ac:dyDescent="0.3">
      <c r="A37" s="209"/>
      <c r="B37" s="56"/>
      <c r="D37" s="22"/>
      <c r="E37" s="23"/>
      <c r="F37" s="145"/>
      <c r="G37" s="145"/>
      <c r="H37" s="139"/>
      <c r="I37" s="147"/>
      <c r="J37" s="23"/>
      <c r="K37" s="21"/>
      <c r="L37" s="21"/>
      <c r="M37" s="21"/>
    </row>
    <row r="38" spans="1:13" s="20" customFormat="1" ht="19.5" customHeight="1" thickTop="1" thickBot="1" x14ac:dyDescent="0.3">
      <c r="A38" s="209"/>
      <c r="B38" s="56"/>
      <c r="D38" s="22"/>
      <c r="E38" s="23"/>
      <c r="F38" s="145"/>
      <c r="G38" s="145"/>
      <c r="H38" s="139"/>
      <c r="I38" s="147"/>
      <c r="J38" s="23"/>
      <c r="K38" s="21"/>
      <c r="L38" s="21"/>
      <c r="M38" s="21"/>
    </row>
    <row r="39" spans="1:13" s="20" customFormat="1" ht="19.5" customHeight="1" thickTop="1" thickBot="1" x14ac:dyDescent="0.3">
      <c r="A39" s="209"/>
      <c r="B39" s="56"/>
      <c r="D39" s="22"/>
      <c r="E39" s="23"/>
      <c r="F39" s="145"/>
      <c r="G39" s="145"/>
      <c r="H39" s="139"/>
      <c r="I39" s="147"/>
      <c r="J39" s="23"/>
      <c r="K39" s="21"/>
      <c r="L39" s="21"/>
      <c r="M39" s="21"/>
    </row>
    <row r="40" spans="1:13" s="20" customFormat="1" ht="19.5" customHeight="1" thickTop="1" thickBot="1" x14ac:dyDescent="0.3">
      <c r="A40" s="209"/>
      <c r="B40" s="56"/>
      <c r="D40" s="22"/>
      <c r="E40" s="23"/>
      <c r="F40" s="145"/>
      <c r="G40" s="145"/>
      <c r="H40" s="139"/>
      <c r="I40" s="147"/>
      <c r="J40" s="23"/>
      <c r="K40" s="21"/>
      <c r="L40" s="21"/>
      <c r="M40" s="21"/>
    </row>
    <row r="41" spans="1:13" s="20" customFormat="1" ht="19.5" customHeight="1" thickTop="1" thickBot="1" x14ac:dyDescent="0.3">
      <c r="A41" s="209"/>
      <c r="B41" s="56"/>
      <c r="D41" s="22"/>
      <c r="E41" s="23"/>
      <c r="F41" s="145"/>
      <c r="G41" s="145"/>
      <c r="H41" s="139"/>
      <c r="I41" s="147"/>
      <c r="J41" s="23"/>
      <c r="K41" s="21"/>
      <c r="L41" s="21"/>
      <c r="M41" s="21"/>
    </row>
    <row r="42" spans="1:13" s="20" customFormat="1" ht="19.5" customHeight="1" thickTop="1" thickBot="1" x14ac:dyDescent="0.3">
      <c r="A42" s="209"/>
      <c r="B42" s="56"/>
      <c r="D42" s="22"/>
      <c r="E42" s="23"/>
      <c r="F42" s="145"/>
      <c r="G42" s="145"/>
      <c r="H42" s="139"/>
      <c r="I42" s="147"/>
      <c r="J42" s="23"/>
      <c r="K42" s="21"/>
      <c r="L42" s="21"/>
      <c r="M42" s="21"/>
    </row>
    <row r="43" spans="1:13" s="20" customFormat="1" ht="19.5" customHeight="1" thickTop="1" thickBot="1" x14ac:dyDescent="0.3">
      <c r="A43" s="209"/>
      <c r="B43" s="56"/>
      <c r="D43" s="22"/>
      <c r="E43" s="23"/>
      <c r="F43" s="145"/>
      <c r="G43" s="145"/>
      <c r="H43" s="139"/>
      <c r="I43" s="147"/>
      <c r="J43" s="23"/>
      <c r="K43" s="21"/>
      <c r="L43" s="21"/>
      <c r="M43" s="21"/>
    </row>
    <row r="44" spans="1:13" s="20" customFormat="1" ht="19.5" customHeight="1" thickTop="1" thickBot="1" x14ac:dyDescent="0.3">
      <c r="A44" s="209"/>
      <c r="B44" s="56"/>
      <c r="D44" s="22"/>
      <c r="E44" s="23"/>
      <c r="F44" s="145"/>
      <c r="G44" s="145"/>
      <c r="H44" s="139"/>
      <c r="I44" s="147"/>
      <c r="J44" s="23"/>
      <c r="K44" s="21"/>
      <c r="L44" s="21"/>
      <c r="M44" s="21"/>
    </row>
    <row r="45" spans="1:13" s="20" customFormat="1" ht="19.5" customHeight="1" thickTop="1" thickBot="1" x14ac:dyDescent="0.3">
      <c r="A45" s="209"/>
      <c r="B45" s="56"/>
      <c r="D45" s="22"/>
      <c r="E45" s="23"/>
      <c r="F45" s="145"/>
      <c r="G45" s="145"/>
      <c r="H45" s="139"/>
      <c r="I45" s="147"/>
      <c r="J45" s="23"/>
      <c r="K45" s="21"/>
      <c r="L45" s="21"/>
      <c r="M45" s="21"/>
    </row>
    <row r="46" spans="1:13" s="20" customFormat="1" ht="19.5" customHeight="1" thickTop="1" thickBot="1" x14ac:dyDescent="0.3">
      <c r="A46" s="209"/>
      <c r="B46" s="56"/>
      <c r="D46" s="22"/>
      <c r="E46" s="23"/>
      <c r="F46" s="145"/>
      <c r="G46" s="145"/>
      <c r="H46" s="139"/>
      <c r="I46" s="147"/>
      <c r="J46" s="23"/>
      <c r="K46" s="21"/>
      <c r="L46" s="21"/>
      <c r="M46" s="21"/>
    </row>
    <row r="47" spans="1:13" s="20" customFormat="1" ht="19.5" customHeight="1" thickTop="1" thickBot="1" x14ac:dyDescent="0.3">
      <c r="A47" s="209"/>
      <c r="B47" s="56"/>
      <c r="D47" s="22"/>
      <c r="E47" s="23"/>
      <c r="F47" s="145"/>
      <c r="G47" s="145"/>
      <c r="H47" s="139"/>
      <c r="I47" s="147"/>
      <c r="J47" s="23"/>
      <c r="K47" s="21"/>
      <c r="L47" s="21"/>
      <c r="M47" s="21"/>
    </row>
    <row r="48" spans="1:13" s="20" customFormat="1" ht="19.5" customHeight="1" thickTop="1" thickBot="1" x14ac:dyDescent="0.3">
      <c r="A48" s="209"/>
      <c r="B48" s="56"/>
      <c r="D48" s="22"/>
      <c r="E48" s="23"/>
      <c r="F48" s="145"/>
      <c r="G48" s="145"/>
      <c r="H48" s="139"/>
      <c r="I48" s="147"/>
      <c r="J48" s="23"/>
      <c r="K48" s="21"/>
      <c r="L48" s="21"/>
      <c r="M48" s="21"/>
    </row>
    <row r="49" spans="1:13" s="20" customFormat="1" ht="19.5" customHeight="1" thickTop="1" thickBot="1" x14ac:dyDescent="0.3">
      <c r="A49" s="209"/>
      <c r="B49" s="56"/>
      <c r="D49" s="22"/>
      <c r="E49" s="23"/>
      <c r="F49" s="145"/>
      <c r="G49" s="145"/>
      <c r="H49" s="139"/>
      <c r="I49" s="147"/>
      <c r="J49" s="23"/>
      <c r="K49" s="21"/>
      <c r="L49" s="21"/>
      <c r="M49" s="21"/>
    </row>
    <row r="50" spans="1:13" s="20" customFormat="1" ht="19.5" customHeight="1" thickTop="1" thickBot="1" x14ac:dyDescent="0.3">
      <c r="A50" s="209"/>
      <c r="B50" s="56"/>
      <c r="D50" s="22"/>
      <c r="E50" s="23"/>
      <c r="F50" s="145"/>
      <c r="G50" s="145"/>
      <c r="H50" s="139"/>
      <c r="I50" s="147"/>
      <c r="J50" s="23"/>
      <c r="K50" s="21"/>
      <c r="L50" s="21"/>
      <c r="M50" s="21"/>
    </row>
    <row r="51" spans="1:13" s="20" customFormat="1" ht="19.5" customHeight="1" thickTop="1" thickBot="1" x14ac:dyDescent="0.3">
      <c r="A51" s="209"/>
      <c r="B51" s="56"/>
      <c r="D51" s="22"/>
      <c r="E51" s="23"/>
      <c r="F51" s="145"/>
      <c r="G51" s="145"/>
      <c r="H51" s="139"/>
      <c r="I51" s="147"/>
      <c r="J51" s="23"/>
      <c r="K51" s="21"/>
      <c r="L51" s="21"/>
      <c r="M51" s="21"/>
    </row>
    <row r="52" spans="1:13" s="20" customFormat="1" ht="19.5" customHeight="1" thickTop="1" thickBot="1" x14ac:dyDescent="0.3">
      <c r="A52" s="209"/>
      <c r="B52" s="56"/>
      <c r="D52" s="22"/>
      <c r="E52" s="23"/>
      <c r="F52" s="145"/>
      <c r="G52" s="145"/>
      <c r="H52" s="139"/>
      <c r="I52" s="147"/>
      <c r="J52" s="23"/>
      <c r="K52" s="21"/>
      <c r="L52" s="21"/>
      <c r="M52" s="21"/>
    </row>
    <row r="53" spans="1:13" s="20" customFormat="1" ht="19.5" customHeight="1" thickTop="1" thickBot="1" x14ac:dyDescent="0.3">
      <c r="A53" s="209"/>
      <c r="B53" s="56"/>
      <c r="D53" s="22"/>
      <c r="E53" s="23"/>
      <c r="F53" s="145"/>
      <c r="G53" s="145"/>
      <c r="H53" s="139"/>
      <c r="I53" s="147"/>
      <c r="J53" s="23"/>
      <c r="K53" s="21"/>
      <c r="L53" s="21"/>
      <c r="M53" s="21"/>
    </row>
    <row r="54" spans="1:13" s="20" customFormat="1" ht="19.5" customHeight="1" thickTop="1" thickBot="1" x14ac:dyDescent="0.3">
      <c r="A54" s="209"/>
      <c r="B54" s="56"/>
      <c r="D54" s="22"/>
      <c r="E54" s="23"/>
      <c r="F54" s="145"/>
      <c r="G54" s="145"/>
      <c r="H54" s="139"/>
      <c r="I54" s="147"/>
      <c r="J54" s="23"/>
      <c r="K54" s="21"/>
      <c r="L54" s="21"/>
      <c r="M54" s="21"/>
    </row>
    <row r="55" spans="1:13" s="20" customFormat="1" ht="19.5" customHeight="1" thickTop="1" thickBot="1" x14ac:dyDescent="0.3">
      <c r="A55" s="209"/>
      <c r="B55" s="56"/>
      <c r="D55" s="22"/>
      <c r="E55" s="23"/>
      <c r="F55" s="145"/>
      <c r="G55" s="145"/>
      <c r="H55" s="139"/>
      <c r="I55" s="147"/>
      <c r="J55" s="23"/>
      <c r="K55" s="21"/>
      <c r="L55" s="21"/>
      <c r="M55" s="21"/>
    </row>
    <row r="56" spans="1:13" s="20" customFormat="1" ht="19.5" customHeight="1" thickTop="1" thickBot="1" x14ac:dyDescent="0.3">
      <c r="A56" s="209"/>
      <c r="B56" s="56"/>
      <c r="D56" s="22"/>
      <c r="E56" s="23"/>
      <c r="F56" s="145"/>
      <c r="G56" s="145"/>
      <c r="H56" s="139"/>
      <c r="I56" s="147"/>
      <c r="J56" s="23"/>
      <c r="K56" s="21"/>
      <c r="L56" s="21"/>
      <c r="M56" s="21"/>
    </row>
    <row r="57" spans="1:13" s="20" customFormat="1" ht="19.5" customHeight="1" thickTop="1" thickBot="1" x14ac:dyDescent="0.3">
      <c r="A57" s="209"/>
      <c r="B57" s="56"/>
      <c r="D57" s="22"/>
      <c r="E57" s="23"/>
      <c r="F57" s="145"/>
      <c r="G57" s="145"/>
      <c r="H57" s="139"/>
      <c r="I57" s="147"/>
      <c r="J57" s="23"/>
      <c r="K57" s="21"/>
      <c r="L57" s="21"/>
      <c r="M57" s="21"/>
    </row>
    <row r="58" spans="1:13" s="20" customFormat="1" ht="19.5" customHeight="1" thickTop="1" thickBot="1" x14ac:dyDescent="0.3">
      <c r="A58" s="209"/>
      <c r="B58" s="56"/>
      <c r="D58" s="22"/>
      <c r="E58" s="23"/>
      <c r="F58" s="145"/>
      <c r="G58" s="145"/>
      <c r="H58" s="139"/>
      <c r="I58" s="147"/>
      <c r="J58" s="23"/>
      <c r="K58" s="21"/>
      <c r="L58" s="21"/>
      <c r="M58" s="21"/>
    </row>
    <row r="59" spans="1:13" s="20" customFormat="1" ht="19.5" customHeight="1" thickTop="1" thickBot="1" x14ac:dyDescent="0.3">
      <c r="A59" s="209"/>
      <c r="B59" s="56"/>
      <c r="D59" s="22"/>
      <c r="E59" s="23"/>
      <c r="F59" s="145"/>
      <c r="G59" s="145"/>
      <c r="H59" s="139"/>
      <c r="I59" s="147"/>
      <c r="J59" s="23"/>
      <c r="K59" s="21"/>
      <c r="L59" s="21"/>
      <c r="M59" s="21"/>
    </row>
    <row r="60" spans="1:13" s="20" customFormat="1" ht="19.5" customHeight="1" thickTop="1" thickBot="1" x14ac:dyDescent="0.3">
      <c r="A60" s="209"/>
      <c r="B60" s="56"/>
      <c r="D60" s="22"/>
      <c r="E60" s="23"/>
      <c r="F60" s="145"/>
      <c r="G60" s="145"/>
      <c r="H60" s="139"/>
      <c r="I60" s="147"/>
      <c r="J60" s="23"/>
      <c r="K60" s="21"/>
      <c r="L60" s="21"/>
      <c r="M60" s="21"/>
    </row>
    <row r="61" spans="1:13" s="20" customFormat="1" ht="19.5" customHeight="1" thickTop="1" thickBot="1" x14ac:dyDescent="0.3">
      <c r="A61" s="209"/>
      <c r="B61" s="56"/>
      <c r="D61" s="22"/>
      <c r="E61" s="23"/>
      <c r="F61" s="145"/>
      <c r="G61" s="145"/>
      <c r="H61" s="139"/>
      <c r="I61" s="147"/>
      <c r="J61" s="23"/>
      <c r="K61" s="21"/>
      <c r="L61" s="21"/>
      <c r="M61" s="21"/>
    </row>
    <row r="62" spans="1:13" s="20" customFormat="1" ht="19.5" customHeight="1" thickTop="1" thickBot="1" x14ac:dyDescent="0.3">
      <c r="A62" s="209"/>
      <c r="B62" s="56"/>
      <c r="D62" s="22"/>
      <c r="E62" s="23"/>
      <c r="F62" s="145"/>
      <c r="G62" s="145"/>
      <c r="H62" s="139"/>
      <c r="I62" s="147"/>
      <c r="J62" s="23"/>
      <c r="K62" s="21"/>
      <c r="L62" s="21"/>
      <c r="M62" s="21"/>
    </row>
    <row r="63" spans="1:13" s="20" customFormat="1" ht="19.5" customHeight="1" thickTop="1" thickBot="1" x14ac:dyDescent="0.3">
      <c r="A63" s="209"/>
      <c r="B63" s="56"/>
      <c r="D63" s="22"/>
      <c r="E63" s="23"/>
      <c r="F63" s="145"/>
      <c r="G63" s="145"/>
      <c r="H63" s="139"/>
      <c r="I63" s="147"/>
      <c r="J63" s="23"/>
      <c r="K63" s="21"/>
      <c r="L63" s="21"/>
      <c r="M63" s="21"/>
    </row>
    <row r="64" spans="1:13" s="20" customFormat="1" ht="19.5" customHeight="1" thickTop="1" thickBot="1" x14ac:dyDescent="0.3">
      <c r="A64" s="209"/>
      <c r="B64" s="56"/>
      <c r="D64" s="22"/>
      <c r="E64" s="23"/>
      <c r="F64" s="145"/>
      <c r="G64" s="145"/>
      <c r="H64" s="139"/>
      <c r="I64" s="147"/>
      <c r="J64" s="23"/>
      <c r="K64" s="21"/>
      <c r="L64" s="21"/>
      <c r="M64" s="21"/>
    </row>
    <row r="65" spans="1:13" s="20" customFormat="1" ht="19.5" customHeight="1" thickTop="1" thickBot="1" x14ac:dyDescent="0.3">
      <c r="A65" s="209"/>
      <c r="B65" s="56"/>
      <c r="D65" s="22"/>
      <c r="E65" s="23"/>
      <c r="F65" s="145"/>
      <c r="G65" s="145"/>
      <c r="H65" s="139"/>
      <c r="I65" s="147"/>
      <c r="J65" s="23"/>
      <c r="K65" s="21"/>
      <c r="L65" s="21"/>
      <c r="M65" s="21"/>
    </row>
    <row r="66" spans="1:13" s="20" customFormat="1" ht="19.5" customHeight="1" thickTop="1" thickBot="1" x14ac:dyDescent="0.3">
      <c r="A66" s="209"/>
      <c r="B66" s="56"/>
      <c r="D66" s="22"/>
      <c r="E66" s="23"/>
      <c r="F66" s="145"/>
      <c r="G66" s="145"/>
      <c r="H66" s="139"/>
      <c r="I66" s="147"/>
      <c r="J66" s="23"/>
      <c r="K66" s="21"/>
      <c r="L66" s="21"/>
      <c r="M66" s="21"/>
    </row>
    <row r="67" spans="1:13" s="20" customFormat="1" ht="19.5" customHeight="1" thickTop="1" thickBot="1" x14ac:dyDescent="0.3">
      <c r="A67" s="209"/>
      <c r="B67" s="56"/>
      <c r="D67" s="22"/>
      <c r="E67" s="23"/>
      <c r="F67" s="145"/>
      <c r="G67" s="145"/>
      <c r="H67" s="139"/>
      <c r="I67" s="147"/>
      <c r="J67" s="23"/>
      <c r="K67" s="21"/>
      <c r="L67" s="21"/>
      <c r="M67" s="21"/>
    </row>
    <row r="68" spans="1:13" s="20" customFormat="1" ht="19.5" customHeight="1" thickTop="1" thickBot="1" x14ac:dyDescent="0.3">
      <c r="A68" s="209"/>
      <c r="B68" s="56"/>
      <c r="D68" s="22"/>
      <c r="E68" s="23"/>
      <c r="F68" s="145"/>
      <c r="G68" s="145"/>
      <c r="H68" s="139"/>
      <c r="I68" s="147"/>
      <c r="J68" s="23"/>
      <c r="K68" s="21"/>
      <c r="L68" s="21"/>
      <c r="M68" s="21"/>
    </row>
    <row r="69" spans="1:13" s="20" customFormat="1" ht="19.5" customHeight="1" thickTop="1" thickBot="1" x14ac:dyDescent="0.3">
      <c r="A69" s="209"/>
      <c r="B69" s="56"/>
      <c r="D69" s="22"/>
      <c r="E69" s="23"/>
      <c r="F69" s="145"/>
      <c r="G69" s="145"/>
      <c r="H69" s="139"/>
      <c r="I69" s="147"/>
      <c r="J69" s="23"/>
      <c r="K69" s="21"/>
      <c r="L69" s="21"/>
      <c r="M69" s="21"/>
    </row>
    <row r="70" spans="1:13" s="20" customFormat="1" ht="19.5" customHeight="1" thickTop="1" thickBot="1" x14ac:dyDescent="0.3">
      <c r="A70" s="209"/>
      <c r="B70" s="56"/>
      <c r="D70" s="22"/>
      <c r="E70" s="23"/>
      <c r="F70" s="145"/>
      <c r="G70" s="145"/>
      <c r="H70" s="139"/>
      <c r="I70" s="147"/>
      <c r="J70" s="23"/>
      <c r="K70" s="21"/>
      <c r="L70" s="21"/>
      <c r="M70" s="21"/>
    </row>
    <row r="71" spans="1:13" s="20" customFormat="1" ht="19.5" customHeight="1" thickTop="1" thickBot="1" x14ac:dyDescent="0.3">
      <c r="A71" s="209"/>
      <c r="B71" s="56"/>
      <c r="D71" s="22"/>
      <c r="E71" s="23"/>
      <c r="F71" s="145"/>
      <c r="G71" s="145"/>
      <c r="H71" s="139"/>
      <c r="I71" s="147"/>
      <c r="J71" s="23"/>
      <c r="K71" s="21"/>
      <c r="L71" s="21"/>
      <c r="M71" s="21"/>
    </row>
    <row r="72" spans="1:13" s="20" customFormat="1" ht="19.5" customHeight="1" thickTop="1" thickBot="1" x14ac:dyDescent="0.3">
      <c r="A72" s="209"/>
      <c r="B72" s="56"/>
      <c r="D72" s="22"/>
      <c r="E72" s="23"/>
      <c r="F72" s="145"/>
      <c r="G72" s="145"/>
      <c r="H72" s="139"/>
      <c r="I72" s="147"/>
      <c r="J72" s="23"/>
      <c r="K72" s="21"/>
      <c r="L72" s="21"/>
      <c r="M72" s="21"/>
    </row>
    <row r="73" spans="1:13" s="20" customFormat="1" ht="19.5" customHeight="1" thickTop="1" thickBot="1" x14ac:dyDescent="0.3">
      <c r="A73" s="209"/>
      <c r="B73" s="56"/>
      <c r="D73" s="22"/>
      <c r="E73" s="23"/>
      <c r="F73" s="145"/>
      <c r="G73" s="145"/>
      <c r="H73" s="139"/>
      <c r="I73" s="147"/>
      <c r="J73" s="23"/>
      <c r="K73" s="21"/>
      <c r="L73" s="21"/>
      <c r="M73" s="21"/>
    </row>
    <row r="74" spans="1:13" s="20" customFormat="1" ht="19.5" customHeight="1" thickTop="1" thickBot="1" x14ac:dyDescent="0.3">
      <c r="A74" s="209"/>
      <c r="B74" s="56"/>
      <c r="D74" s="22"/>
      <c r="E74" s="23"/>
      <c r="F74" s="145"/>
      <c r="G74" s="145"/>
      <c r="H74" s="139"/>
      <c r="I74" s="147"/>
      <c r="J74" s="23"/>
      <c r="K74" s="21"/>
      <c r="L74" s="21"/>
      <c r="M74" s="21"/>
    </row>
    <row r="75" spans="1:13" s="20" customFormat="1" ht="19.5" customHeight="1" thickTop="1" thickBot="1" x14ac:dyDescent="0.3">
      <c r="A75" s="209"/>
      <c r="B75" s="56"/>
      <c r="D75" s="22"/>
      <c r="E75" s="23"/>
      <c r="F75" s="145"/>
      <c r="G75" s="145"/>
      <c r="H75" s="139"/>
      <c r="I75" s="147"/>
      <c r="J75" s="23"/>
      <c r="K75" s="21"/>
      <c r="L75" s="21"/>
      <c r="M75" s="21"/>
    </row>
    <row r="76" spans="1:13" s="20" customFormat="1" ht="19.5" customHeight="1" thickTop="1" thickBot="1" x14ac:dyDescent="0.3">
      <c r="A76" s="209"/>
      <c r="B76" s="56"/>
      <c r="D76" s="22"/>
      <c r="E76" s="23"/>
      <c r="F76" s="145"/>
      <c r="G76" s="145"/>
      <c r="H76" s="139"/>
      <c r="I76" s="147"/>
      <c r="J76" s="23"/>
      <c r="K76" s="21"/>
      <c r="L76" s="21"/>
      <c r="M76" s="21"/>
    </row>
    <row r="77" spans="1:13" s="20" customFormat="1" ht="19.5" customHeight="1" thickTop="1" thickBot="1" x14ac:dyDescent="0.3">
      <c r="A77" s="209"/>
      <c r="B77" s="56"/>
      <c r="D77" s="22"/>
      <c r="E77" s="23"/>
      <c r="F77" s="145"/>
      <c r="G77" s="145"/>
      <c r="H77" s="139"/>
      <c r="I77" s="147"/>
      <c r="J77" s="23"/>
      <c r="K77" s="21"/>
      <c r="L77" s="21"/>
      <c r="M77" s="21"/>
    </row>
    <row r="78" spans="1:13" s="20" customFormat="1" ht="19.5" customHeight="1" thickTop="1" thickBot="1" x14ac:dyDescent="0.3">
      <c r="A78" s="209"/>
      <c r="B78" s="56"/>
      <c r="D78" s="22"/>
      <c r="E78" s="23"/>
      <c r="F78" s="145"/>
      <c r="G78" s="145"/>
      <c r="H78" s="139"/>
      <c r="I78" s="147"/>
      <c r="J78" s="23"/>
      <c r="K78" s="21"/>
      <c r="L78" s="21"/>
      <c r="M78" s="21"/>
    </row>
    <row r="79" spans="1:13" s="20" customFormat="1" ht="19.5" customHeight="1" thickTop="1" thickBot="1" x14ac:dyDescent="0.3">
      <c r="A79" s="209"/>
      <c r="B79" s="56"/>
      <c r="D79" s="22"/>
      <c r="E79" s="23"/>
      <c r="F79" s="145"/>
      <c r="G79" s="145"/>
      <c r="H79" s="139"/>
      <c r="I79" s="147"/>
      <c r="J79" s="23"/>
      <c r="K79" s="21"/>
      <c r="L79" s="21"/>
      <c r="M79" s="21"/>
    </row>
    <row r="80" spans="1:13" s="20" customFormat="1" ht="19.5" customHeight="1" thickTop="1" thickBot="1" x14ac:dyDescent="0.3">
      <c r="A80" s="209"/>
      <c r="B80" s="56"/>
      <c r="D80" s="22"/>
      <c r="E80" s="23"/>
      <c r="F80" s="145"/>
      <c r="G80" s="145"/>
      <c r="H80" s="139"/>
      <c r="I80" s="147"/>
      <c r="J80" s="23"/>
      <c r="K80" s="21"/>
      <c r="L80" s="21"/>
      <c r="M80" s="21"/>
    </row>
    <row r="81" spans="1:13" s="20" customFormat="1" ht="19.5" customHeight="1" thickTop="1" thickBot="1" x14ac:dyDescent="0.3">
      <c r="A81" s="209"/>
      <c r="B81" s="56"/>
      <c r="D81" s="22"/>
      <c r="E81" s="23"/>
      <c r="F81" s="145"/>
      <c r="G81" s="145"/>
      <c r="H81" s="139"/>
      <c r="I81" s="147"/>
      <c r="J81" s="23"/>
      <c r="K81" s="21"/>
      <c r="L81" s="21"/>
      <c r="M81" s="21"/>
    </row>
    <row r="82" spans="1:13" s="20" customFormat="1" ht="19.5" customHeight="1" thickTop="1" thickBot="1" x14ac:dyDescent="0.3">
      <c r="A82" s="209"/>
      <c r="B82" s="56"/>
      <c r="D82" s="22"/>
      <c r="E82" s="23"/>
      <c r="F82" s="145"/>
      <c r="G82" s="145"/>
      <c r="H82" s="139"/>
      <c r="I82" s="147"/>
      <c r="J82" s="23"/>
      <c r="K82" s="21"/>
      <c r="L82" s="21"/>
      <c r="M82" s="21"/>
    </row>
    <row r="83" spans="1:13" s="20" customFormat="1" ht="19.5" customHeight="1" thickTop="1" thickBot="1" x14ac:dyDescent="0.3">
      <c r="A83" s="209"/>
      <c r="B83" s="56"/>
      <c r="D83" s="22"/>
      <c r="E83" s="23"/>
      <c r="F83" s="145"/>
      <c r="G83" s="145"/>
      <c r="H83" s="139"/>
      <c r="I83" s="147"/>
      <c r="J83" s="23"/>
      <c r="K83" s="21"/>
      <c r="L83" s="21"/>
      <c r="M83" s="21"/>
    </row>
    <row r="84" spans="1:13" s="20" customFormat="1" ht="19.5" customHeight="1" thickTop="1" thickBot="1" x14ac:dyDescent="0.3">
      <c r="A84" s="209"/>
      <c r="B84" s="56"/>
      <c r="D84" s="22"/>
      <c r="E84" s="23"/>
      <c r="F84" s="145"/>
      <c r="G84" s="145"/>
      <c r="H84" s="139"/>
      <c r="I84" s="147"/>
      <c r="J84" s="23"/>
      <c r="K84" s="21"/>
      <c r="L84" s="21"/>
      <c r="M84" s="21"/>
    </row>
    <row r="85" spans="1:13" s="20" customFormat="1" ht="19.5" customHeight="1" thickTop="1" thickBot="1" x14ac:dyDescent="0.3">
      <c r="A85" s="209"/>
      <c r="B85" s="56"/>
      <c r="D85" s="22"/>
      <c r="E85" s="23"/>
      <c r="F85" s="145"/>
      <c r="G85" s="145"/>
      <c r="H85" s="139"/>
      <c r="I85" s="147"/>
      <c r="J85" s="23"/>
      <c r="K85" s="21"/>
      <c r="L85" s="21"/>
      <c r="M85" s="21"/>
    </row>
    <row r="86" spans="1:13" s="20" customFormat="1" ht="19.5" customHeight="1" thickTop="1" thickBot="1" x14ac:dyDescent="0.3">
      <c r="A86" s="209"/>
      <c r="B86" s="56"/>
      <c r="D86" s="22"/>
      <c r="E86" s="23"/>
      <c r="F86" s="145"/>
      <c r="G86" s="145"/>
      <c r="H86" s="139"/>
      <c r="I86" s="147"/>
      <c r="J86" s="23"/>
      <c r="K86" s="21"/>
      <c r="L86" s="21"/>
      <c r="M86" s="21"/>
    </row>
    <row r="87" spans="1:13" s="20" customFormat="1" ht="19.5" customHeight="1" thickTop="1" thickBot="1" x14ac:dyDescent="0.3">
      <c r="A87" s="209"/>
      <c r="B87" s="56"/>
      <c r="D87" s="22"/>
      <c r="E87" s="23"/>
      <c r="F87" s="145"/>
      <c r="G87" s="145"/>
      <c r="H87" s="139"/>
      <c r="I87" s="147"/>
      <c r="J87" s="23"/>
      <c r="K87" s="21"/>
      <c r="L87" s="21"/>
      <c r="M87" s="21"/>
    </row>
    <row r="88" spans="1:13" s="20" customFormat="1" ht="19.5" customHeight="1" thickTop="1" thickBot="1" x14ac:dyDescent="0.3">
      <c r="A88" s="209"/>
      <c r="B88" s="56"/>
      <c r="D88" s="22"/>
      <c r="E88" s="23"/>
      <c r="F88" s="145"/>
      <c r="G88" s="145"/>
      <c r="H88" s="139"/>
      <c r="I88" s="147"/>
      <c r="J88" s="23"/>
      <c r="K88" s="21"/>
      <c r="L88" s="21"/>
      <c r="M88" s="21"/>
    </row>
    <row r="89" spans="1:13" s="20" customFormat="1" ht="19.5" customHeight="1" thickTop="1" thickBot="1" x14ac:dyDescent="0.3">
      <c r="A89" s="209"/>
      <c r="B89" s="56"/>
      <c r="D89" s="22"/>
      <c r="E89" s="23"/>
      <c r="F89" s="145"/>
      <c r="G89" s="145"/>
      <c r="H89" s="139"/>
      <c r="I89" s="147"/>
      <c r="J89" s="23"/>
      <c r="K89" s="21"/>
      <c r="L89" s="21"/>
      <c r="M89" s="21"/>
    </row>
    <row r="90" spans="1:13" s="20" customFormat="1" ht="19.5" customHeight="1" thickTop="1" thickBot="1" x14ac:dyDescent="0.3">
      <c r="A90" s="209"/>
      <c r="B90" s="56"/>
      <c r="D90" s="22"/>
      <c r="E90" s="23"/>
      <c r="F90" s="145"/>
      <c r="G90" s="145"/>
      <c r="H90" s="139"/>
      <c r="I90" s="147"/>
      <c r="J90" s="23"/>
      <c r="K90" s="21"/>
      <c r="L90" s="21"/>
      <c r="M90" s="21"/>
    </row>
    <row r="91" spans="1:13" s="20" customFormat="1" ht="19.5" customHeight="1" thickTop="1" thickBot="1" x14ac:dyDescent="0.3">
      <c r="A91" s="209"/>
      <c r="B91" s="56"/>
      <c r="D91" s="22"/>
      <c r="E91" s="23"/>
      <c r="F91" s="145"/>
      <c r="G91" s="145"/>
      <c r="H91" s="139"/>
      <c r="I91" s="147"/>
      <c r="J91" s="23"/>
      <c r="K91" s="21"/>
      <c r="L91" s="21"/>
      <c r="M91" s="21"/>
    </row>
    <row r="92" spans="1:13" s="20" customFormat="1" ht="19.5" customHeight="1" thickTop="1" thickBot="1" x14ac:dyDescent="0.3">
      <c r="A92" s="209"/>
      <c r="B92" s="56"/>
      <c r="D92" s="22"/>
      <c r="E92" s="23"/>
      <c r="F92" s="145"/>
      <c r="G92" s="145"/>
      <c r="H92" s="139"/>
      <c r="I92" s="147"/>
      <c r="J92" s="23"/>
      <c r="K92" s="21"/>
      <c r="L92" s="21"/>
      <c r="M92" s="21"/>
    </row>
    <row r="93" spans="1:13" s="20" customFormat="1" ht="19.5" customHeight="1" thickTop="1" thickBot="1" x14ac:dyDescent="0.3">
      <c r="A93" s="209"/>
      <c r="B93" s="56"/>
      <c r="D93" s="22"/>
      <c r="E93" s="23"/>
      <c r="F93" s="145"/>
      <c r="G93" s="145"/>
      <c r="H93" s="139"/>
      <c r="I93" s="147"/>
      <c r="J93" s="23"/>
      <c r="K93" s="21"/>
      <c r="L93" s="21"/>
      <c r="M93" s="21"/>
    </row>
    <row r="94" spans="1:13" s="20" customFormat="1" ht="19.5" customHeight="1" thickTop="1" thickBot="1" x14ac:dyDescent="0.3">
      <c r="A94" s="209"/>
      <c r="B94" s="56"/>
      <c r="D94" s="22"/>
      <c r="E94" s="23"/>
      <c r="F94" s="145"/>
      <c r="G94" s="145"/>
      <c r="H94" s="139"/>
      <c r="I94" s="147"/>
      <c r="J94" s="23"/>
      <c r="K94" s="21"/>
      <c r="L94" s="21"/>
      <c r="M94" s="21"/>
    </row>
    <row r="95" spans="1:13" s="20" customFormat="1" ht="19.5" customHeight="1" thickTop="1" thickBot="1" x14ac:dyDescent="0.3">
      <c r="A95" s="209"/>
      <c r="B95" s="56"/>
      <c r="D95" s="22"/>
      <c r="E95" s="23"/>
      <c r="F95" s="145"/>
      <c r="G95" s="145"/>
      <c r="H95" s="139"/>
      <c r="I95" s="147"/>
      <c r="J95" s="23"/>
      <c r="K95" s="21"/>
      <c r="L95" s="21"/>
      <c r="M95" s="21"/>
    </row>
    <row r="96" spans="1:13" s="20" customFormat="1" ht="19.5" customHeight="1" thickTop="1" thickBot="1" x14ac:dyDescent="0.3">
      <c r="A96" s="209"/>
      <c r="B96" s="56"/>
      <c r="D96" s="22"/>
      <c r="E96" s="23"/>
      <c r="F96" s="145"/>
      <c r="G96" s="145"/>
      <c r="H96" s="139"/>
      <c r="I96" s="147"/>
      <c r="J96" s="23"/>
      <c r="K96" s="21"/>
      <c r="L96" s="21"/>
      <c r="M96" s="21"/>
    </row>
    <row r="97" spans="1:13" s="20" customFormat="1" ht="19.5" customHeight="1" thickTop="1" thickBot="1" x14ac:dyDescent="0.3">
      <c r="A97" s="209"/>
      <c r="B97" s="56"/>
      <c r="D97" s="22"/>
      <c r="E97" s="23"/>
      <c r="F97" s="145"/>
      <c r="G97" s="145"/>
      <c r="H97" s="139"/>
      <c r="I97" s="147"/>
      <c r="J97" s="23"/>
      <c r="K97" s="21"/>
      <c r="L97" s="21"/>
      <c r="M97" s="21"/>
    </row>
    <row r="98" spans="1:13" s="20" customFormat="1" ht="19.5" customHeight="1" thickTop="1" thickBot="1" x14ac:dyDescent="0.3">
      <c r="A98" s="209"/>
      <c r="B98" s="56"/>
      <c r="D98" s="22"/>
      <c r="E98" s="23"/>
      <c r="F98" s="145"/>
      <c r="G98" s="145"/>
      <c r="H98" s="139"/>
      <c r="I98" s="147"/>
      <c r="J98" s="23"/>
      <c r="K98" s="21"/>
      <c r="L98" s="21"/>
      <c r="M98" s="21"/>
    </row>
    <row r="99" spans="1:13" s="20" customFormat="1" ht="19.5" customHeight="1" thickTop="1" thickBot="1" x14ac:dyDescent="0.3">
      <c r="A99" s="209"/>
      <c r="B99" s="56"/>
      <c r="D99" s="22"/>
      <c r="E99" s="23"/>
      <c r="F99" s="145"/>
      <c r="G99" s="145"/>
      <c r="H99" s="139"/>
      <c r="I99" s="147"/>
      <c r="J99" s="23"/>
      <c r="K99" s="21"/>
      <c r="L99" s="21"/>
      <c r="M99" s="21"/>
    </row>
    <row r="100" spans="1:13" s="20" customFormat="1" ht="19.5" customHeight="1" thickTop="1" thickBot="1" x14ac:dyDescent="0.3">
      <c r="A100" s="209"/>
      <c r="B100" s="56"/>
      <c r="D100" s="22"/>
      <c r="E100" s="23"/>
      <c r="F100" s="145"/>
      <c r="G100" s="145"/>
      <c r="H100" s="139"/>
      <c r="I100" s="147"/>
      <c r="J100" s="23"/>
      <c r="K100" s="21"/>
      <c r="L100" s="21"/>
      <c r="M100" s="21"/>
    </row>
    <row r="101" spans="1:13" s="20" customFormat="1" ht="19.5" customHeight="1" thickTop="1" thickBot="1" x14ac:dyDescent="0.3">
      <c r="A101" s="209"/>
      <c r="B101" s="56"/>
      <c r="D101" s="22"/>
      <c r="E101" s="23"/>
      <c r="F101" s="145"/>
      <c r="G101" s="145"/>
      <c r="H101" s="139"/>
      <c r="I101" s="147"/>
      <c r="J101" s="23"/>
      <c r="K101" s="21"/>
      <c r="L101" s="21"/>
      <c r="M101" s="21"/>
    </row>
    <row r="102" spans="1:13" s="20" customFormat="1" ht="19.5" customHeight="1" thickTop="1" thickBot="1" x14ac:dyDescent="0.3">
      <c r="A102" s="209"/>
      <c r="B102" s="56"/>
      <c r="D102" s="22"/>
      <c r="E102" s="23"/>
      <c r="F102" s="145"/>
      <c r="G102" s="145"/>
      <c r="H102" s="139"/>
      <c r="I102" s="147"/>
      <c r="J102" s="23"/>
      <c r="K102" s="21"/>
      <c r="L102" s="21"/>
      <c r="M102" s="21"/>
    </row>
    <row r="103" spans="1:13" s="20" customFormat="1" ht="19.5" customHeight="1" thickTop="1" thickBot="1" x14ac:dyDescent="0.3">
      <c r="A103" s="209"/>
      <c r="B103" s="56"/>
      <c r="D103" s="22"/>
      <c r="E103" s="23"/>
      <c r="F103" s="145"/>
      <c r="G103" s="145"/>
      <c r="H103" s="139"/>
      <c r="I103" s="147"/>
      <c r="J103" s="23"/>
      <c r="K103" s="21"/>
      <c r="L103" s="21"/>
      <c r="M103" s="21"/>
    </row>
    <row r="104" spans="1:13" s="20" customFormat="1" ht="19.5" customHeight="1" thickTop="1" thickBot="1" x14ac:dyDescent="0.3">
      <c r="A104" s="209"/>
      <c r="B104" s="56"/>
      <c r="D104" s="22"/>
      <c r="E104" s="23"/>
      <c r="F104" s="145"/>
      <c r="G104" s="145"/>
      <c r="H104" s="139"/>
      <c r="I104" s="147"/>
      <c r="J104" s="23"/>
      <c r="K104" s="21"/>
      <c r="L104" s="21"/>
      <c r="M104" s="21"/>
    </row>
    <row r="105" spans="1:13" s="20" customFormat="1" ht="19.5" customHeight="1" thickTop="1" thickBot="1" x14ac:dyDescent="0.3">
      <c r="A105" s="209"/>
      <c r="B105" s="56"/>
      <c r="D105" s="22"/>
      <c r="E105" s="23"/>
      <c r="F105" s="145"/>
      <c r="G105" s="145"/>
      <c r="H105" s="139"/>
      <c r="I105" s="147"/>
      <c r="J105" s="23"/>
      <c r="K105" s="21"/>
      <c r="L105" s="21"/>
      <c r="M105" s="21"/>
    </row>
    <row r="106" spans="1:13" s="20" customFormat="1" ht="19.5" customHeight="1" thickTop="1" thickBot="1" x14ac:dyDescent="0.3">
      <c r="A106" s="209"/>
      <c r="B106" s="56"/>
      <c r="D106" s="22"/>
      <c r="E106" s="23"/>
      <c r="F106" s="145"/>
      <c r="G106" s="145"/>
      <c r="H106" s="139"/>
      <c r="I106" s="147"/>
      <c r="J106" s="23"/>
      <c r="K106" s="21"/>
      <c r="L106" s="21"/>
      <c r="M106" s="21"/>
    </row>
    <row r="107" spans="1:13" s="20" customFormat="1" ht="19.5" customHeight="1" thickTop="1" thickBot="1" x14ac:dyDescent="0.3">
      <c r="A107" s="209"/>
      <c r="B107" s="56"/>
      <c r="D107" s="22"/>
      <c r="E107" s="23"/>
      <c r="F107" s="145"/>
      <c r="G107" s="145"/>
      <c r="H107" s="139"/>
      <c r="I107" s="147"/>
      <c r="J107" s="23"/>
      <c r="K107" s="21"/>
      <c r="L107" s="21"/>
      <c r="M107" s="21"/>
    </row>
    <row r="108" spans="1:13" s="20" customFormat="1" ht="19.5" customHeight="1" thickTop="1" thickBot="1" x14ac:dyDescent="0.3">
      <c r="A108" s="209"/>
      <c r="B108" s="56"/>
      <c r="D108" s="22"/>
      <c r="E108" s="23"/>
      <c r="F108" s="145"/>
      <c r="G108" s="145"/>
      <c r="H108" s="139"/>
      <c r="I108" s="147"/>
      <c r="J108" s="23"/>
      <c r="K108" s="21"/>
      <c r="L108" s="21"/>
      <c r="M108" s="21"/>
    </row>
    <row r="109" spans="1:13" s="20" customFormat="1" ht="19.5" customHeight="1" thickTop="1" thickBot="1" x14ac:dyDescent="0.3">
      <c r="A109" s="209"/>
      <c r="B109" s="56"/>
      <c r="D109" s="22"/>
      <c r="E109" s="23"/>
      <c r="F109" s="145"/>
      <c r="G109" s="145"/>
      <c r="H109" s="139"/>
      <c r="I109" s="147"/>
      <c r="J109" s="23"/>
      <c r="K109" s="21"/>
      <c r="L109" s="21"/>
      <c r="M109" s="21"/>
    </row>
    <row r="110" spans="1:13" s="20" customFormat="1" ht="19.5" customHeight="1" thickTop="1" thickBot="1" x14ac:dyDescent="0.3">
      <c r="A110" s="209"/>
      <c r="B110" s="56"/>
      <c r="D110" s="22"/>
      <c r="E110" s="23"/>
      <c r="F110" s="145"/>
      <c r="G110" s="145"/>
      <c r="H110" s="139"/>
      <c r="I110" s="147"/>
      <c r="J110" s="23"/>
      <c r="K110" s="21"/>
      <c r="L110" s="21"/>
      <c r="M110" s="21"/>
    </row>
    <row r="111" spans="1:13" s="20" customFormat="1" ht="19.5" customHeight="1" thickTop="1" thickBot="1" x14ac:dyDescent="0.3">
      <c r="A111" s="209"/>
      <c r="B111" s="56"/>
      <c r="D111" s="22"/>
      <c r="E111" s="23"/>
      <c r="F111" s="145"/>
      <c r="G111" s="145"/>
      <c r="H111" s="139"/>
      <c r="I111" s="147"/>
      <c r="J111" s="23"/>
      <c r="K111" s="21"/>
      <c r="L111" s="21"/>
      <c r="M111" s="21"/>
    </row>
    <row r="112" spans="1:13" s="20" customFormat="1" ht="19.5" customHeight="1" thickTop="1" thickBot="1" x14ac:dyDescent="0.3">
      <c r="A112" s="209"/>
      <c r="B112" s="56"/>
      <c r="D112" s="22"/>
      <c r="E112" s="23"/>
      <c r="F112" s="145"/>
      <c r="G112" s="145"/>
      <c r="H112" s="139"/>
      <c r="I112" s="147"/>
      <c r="J112" s="23"/>
      <c r="K112" s="21"/>
      <c r="L112" s="21"/>
      <c r="M112" s="21"/>
    </row>
    <row r="113" spans="1:13" s="20" customFormat="1" ht="19.5" customHeight="1" thickTop="1" thickBot="1" x14ac:dyDescent="0.3">
      <c r="A113" s="209"/>
      <c r="B113" s="56"/>
      <c r="D113" s="22"/>
      <c r="E113" s="23"/>
      <c r="F113" s="145"/>
      <c r="G113" s="145"/>
      <c r="H113" s="139"/>
      <c r="I113" s="147"/>
      <c r="J113" s="23"/>
      <c r="K113" s="21"/>
      <c r="L113" s="21"/>
      <c r="M113" s="21"/>
    </row>
    <row r="114" spans="1:13" s="20" customFormat="1" ht="19.5" customHeight="1" thickTop="1" thickBot="1" x14ac:dyDescent="0.3">
      <c r="A114" s="209"/>
      <c r="B114" s="56"/>
      <c r="D114" s="22"/>
      <c r="E114" s="23"/>
      <c r="F114" s="145"/>
      <c r="G114" s="145"/>
      <c r="H114" s="139"/>
      <c r="I114" s="147"/>
      <c r="J114" s="23"/>
      <c r="K114" s="21"/>
      <c r="L114" s="21"/>
      <c r="M114" s="21"/>
    </row>
    <row r="115" spans="1:13" s="20" customFormat="1" ht="19.5" customHeight="1" thickTop="1" thickBot="1" x14ac:dyDescent="0.3">
      <c r="A115" s="209"/>
      <c r="B115" s="56"/>
      <c r="D115" s="22"/>
      <c r="E115" s="23"/>
      <c r="F115" s="145"/>
      <c r="G115" s="145"/>
      <c r="H115" s="139"/>
      <c r="I115" s="147"/>
      <c r="J115" s="23"/>
      <c r="K115" s="21"/>
      <c r="L115" s="21"/>
      <c r="M115" s="21"/>
    </row>
    <row r="116" spans="1:13" s="20" customFormat="1" ht="19.5" customHeight="1" thickTop="1" thickBot="1" x14ac:dyDescent="0.3">
      <c r="A116" s="209"/>
      <c r="B116" s="56"/>
      <c r="D116" s="22"/>
      <c r="E116" s="23"/>
      <c r="F116" s="145"/>
      <c r="G116" s="145"/>
      <c r="H116" s="139"/>
      <c r="I116" s="147"/>
      <c r="J116" s="23"/>
      <c r="K116" s="21"/>
      <c r="L116" s="21"/>
      <c r="M116" s="21"/>
    </row>
    <row r="117" spans="1:13" s="20" customFormat="1" ht="19.5" customHeight="1" thickTop="1" thickBot="1" x14ac:dyDescent="0.3">
      <c r="A117" s="209"/>
      <c r="B117" s="56"/>
      <c r="D117" s="22"/>
      <c r="E117" s="23"/>
      <c r="F117" s="145"/>
      <c r="G117" s="145"/>
      <c r="H117" s="139"/>
      <c r="I117" s="147"/>
      <c r="J117" s="23"/>
      <c r="K117" s="21"/>
      <c r="L117" s="21"/>
      <c r="M117" s="21"/>
    </row>
    <row r="118" spans="1:13" s="20" customFormat="1" ht="19.5" customHeight="1" thickTop="1" thickBot="1" x14ac:dyDescent="0.3">
      <c r="A118" s="209"/>
      <c r="B118" s="56"/>
      <c r="D118" s="22"/>
      <c r="E118" s="23"/>
      <c r="F118" s="145"/>
      <c r="G118" s="145"/>
      <c r="H118" s="139"/>
      <c r="I118" s="147"/>
      <c r="J118" s="23"/>
      <c r="K118" s="21"/>
      <c r="L118" s="21"/>
      <c r="M118" s="21"/>
    </row>
    <row r="119" spans="1:13" s="20" customFormat="1" ht="19.5" customHeight="1" thickTop="1" thickBot="1" x14ac:dyDescent="0.3">
      <c r="A119" s="209"/>
      <c r="B119" s="56"/>
      <c r="D119" s="22"/>
      <c r="E119" s="23"/>
      <c r="F119" s="145"/>
      <c r="G119" s="145"/>
      <c r="H119" s="139"/>
      <c r="I119" s="147"/>
      <c r="J119" s="23"/>
      <c r="K119" s="21"/>
      <c r="L119" s="21"/>
      <c r="M119" s="21"/>
    </row>
    <row r="120" spans="1:13" s="20" customFormat="1" ht="19.5" customHeight="1" thickTop="1" thickBot="1" x14ac:dyDescent="0.3">
      <c r="A120" s="209"/>
      <c r="B120" s="56"/>
      <c r="D120" s="22"/>
      <c r="E120" s="23"/>
      <c r="F120" s="145"/>
      <c r="G120" s="145"/>
      <c r="H120" s="139"/>
      <c r="I120" s="147"/>
      <c r="J120" s="23"/>
      <c r="K120" s="21"/>
      <c r="L120" s="21"/>
      <c r="M120" s="21"/>
    </row>
    <row r="121" spans="1:13" s="20" customFormat="1" ht="19.5" customHeight="1" thickTop="1" thickBot="1" x14ac:dyDescent="0.3">
      <c r="A121" s="209"/>
      <c r="B121" s="56"/>
      <c r="D121" s="22"/>
      <c r="E121" s="23"/>
      <c r="F121" s="145"/>
      <c r="G121" s="145"/>
      <c r="H121" s="139"/>
      <c r="I121" s="147"/>
      <c r="J121" s="23"/>
      <c r="K121" s="21"/>
      <c r="L121" s="21"/>
      <c r="M121" s="21"/>
    </row>
    <row r="122" spans="1:13" s="20" customFormat="1" ht="19.5" customHeight="1" thickTop="1" thickBot="1" x14ac:dyDescent="0.3">
      <c r="A122" s="209"/>
      <c r="B122" s="56"/>
      <c r="D122" s="22"/>
      <c r="E122" s="23"/>
      <c r="F122" s="145"/>
      <c r="G122" s="145"/>
      <c r="H122" s="139"/>
      <c r="I122" s="147"/>
      <c r="J122" s="23"/>
      <c r="K122" s="21"/>
      <c r="L122" s="21"/>
      <c r="M122" s="21"/>
    </row>
    <row r="123" spans="1:13" s="20" customFormat="1" ht="19.5" customHeight="1" thickTop="1" thickBot="1" x14ac:dyDescent="0.3">
      <c r="A123" s="209"/>
      <c r="B123" s="56"/>
      <c r="D123" s="22"/>
      <c r="E123" s="23"/>
      <c r="F123" s="145"/>
      <c r="G123" s="145"/>
      <c r="H123" s="139"/>
      <c r="I123" s="147"/>
      <c r="J123" s="23"/>
      <c r="K123" s="21"/>
      <c r="L123" s="21"/>
      <c r="M123" s="21"/>
    </row>
    <row r="124" spans="1:13" s="20" customFormat="1" ht="19.5" customHeight="1" thickTop="1" thickBot="1" x14ac:dyDescent="0.3">
      <c r="A124" s="209"/>
      <c r="B124" s="56"/>
      <c r="D124" s="22"/>
      <c r="E124" s="23"/>
      <c r="F124" s="145"/>
      <c r="G124" s="145"/>
      <c r="H124" s="139"/>
      <c r="I124" s="147"/>
      <c r="J124" s="23"/>
      <c r="K124" s="21"/>
      <c r="L124" s="21"/>
      <c r="M124" s="21"/>
    </row>
    <row r="125" spans="1:13" s="20" customFormat="1" ht="19.5" customHeight="1" thickTop="1" thickBot="1" x14ac:dyDescent="0.3">
      <c r="A125" s="209"/>
      <c r="B125" s="56"/>
      <c r="D125" s="22"/>
      <c r="E125" s="23"/>
      <c r="F125" s="145"/>
      <c r="G125" s="145"/>
      <c r="H125" s="139"/>
      <c r="I125" s="147"/>
      <c r="J125" s="23"/>
      <c r="K125" s="21"/>
      <c r="L125" s="21"/>
      <c r="M125" s="21"/>
    </row>
    <row r="126" spans="1:13" s="20" customFormat="1" ht="19.5" customHeight="1" thickTop="1" thickBot="1" x14ac:dyDescent="0.3">
      <c r="A126" s="209"/>
      <c r="B126" s="56"/>
      <c r="D126" s="22"/>
      <c r="E126" s="23"/>
      <c r="F126" s="145"/>
      <c r="G126" s="145"/>
      <c r="H126" s="139"/>
      <c r="I126" s="147"/>
      <c r="J126" s="23"/>
      <c r="K126" s="21"/>
      <c r="L126" s="21"/>
      <c r="M126" s="21"/>
    </row>
    <row r="127" spans="1:13" s="20" customFormat="1" ht="19.5" customHeight="1" thickTop="1" thickBot="1" x14ac:dyDescent="0.3">
      <c r="A127" s="209"/>
      <c r="B127" s="56"/>
      <c r="D127" s="22"/>
      <c r="E127" s="23"/>
      <c r="F127" s="145"/>
      <c r="G127" s="145"/>
      <c r="H127" s="139"/>
      <c r="I127" s="147"/>
      <c r="J127" s="23"/>
      <c r="K127" s="21"/>
      <c r="L127" s="21"/>
      <c r="M127" s="21"/>
    </row>
    <row r="128" spans="1:13" s="20" customFormat="1" ht="19.5" customHeight="1" thickTop="1" thickBot="1" x14ac:dyDescent="0.3">
      <c r="A128" s="209"/>
      <c r="B128" s="56"/>
      <c r="D128" s="22"/>
      <c r="E128" s="23"/>
      <c r="F128" s="145"/>
      <c r="G128" s="145"/>
      <c r="H128" s="139"/>
      <c r="I128" s="147"/>
      <c r="J128" s="23"/>
      <c r="K128" s="21"/>
      <c r="L128" s="21"/>
      <c r="M128" s="21"/>
    </row>
    <row r="129" spans="1:13" s="20" customFormat="1" ht="19.5" customHeight="1" thickTop="1" thickBot="1" x14ac:dyDescent="0.3">
      <c r="A129" s="209"/>
      <c r="B129" s="56"/>
      <c r="D129" s="22"/>
      <c r="E129" s="23"/>
      <c r="F129" s="145"/>
      <c r="G129" s="145"/>
      <c r="H129" s="139"/>
      <c r="I129" s="147"/>
      <c r="J129" s="23"/>
      <c r="K129" s="21"/>
      <c r="L129" s="21"/>
      <c r="M129" s="21"/>
    </row>
    <row r="130" spans="1:13" s="20" customFormat="1" ht="19.5" customHeight="1" thickTop="1" thickBot="1" x14ac:dyDescent="0.3">
      <c r="A130" s="209"/>
      <c r="B130" s="56"/>
      <c r="D130" s="22"/>
      <c r="E130" s="23"/>
      <c r="F130" s="145"/>
      <c r="G130" s="145"/>
      <c r="H130" s="139"/>
      <c r="I130" s="147"/>
      <c r="J130" s="23"/>
      <c r="K130" s="21"/>
      <c r="L130" s="21"/>
      <c r="M130" s="21"/>
    </row>
    <row r="131" spans="1:13" s="20" customFormat="1" ht="19.5" customHeight="1" thickTop="1" thickBot="1" x14ac:dyDescent="0.3">
      <c r="A131" s="209"/>
      <c r="B131" s="56"/>
      <c r="D131" s="22"/>
      <c r="E131" s="23"/>
      <c r="F131" s="145"/>
      <c r="G131" s="145"/>
      <c r="H131" s="139"/>
      <c r="I131" s="147"/>
      <c r="J131" s="23"/>
      <c r="K131" s="21"/>
      <c r="L131" s="21"/>
      <c r="M131" s="21"/>
    </row>
    <row r="132" spans="1:13" s="20" customFormat="1" ht="19.5" customHeight="1" thickTop="1" thickBot="1" x14ac:dyDescent="0.3">
      <c r="A132" s="209"/>
      <c r="B132" s="56"/>
      <c r="D132" s="22"/>
      <c r="E132" s="23"/>
      <c r="F132" s="145"/>
      <c r="G132" s="145"/>
      <c r="H132" s="139"/>
      <c r="I132" s="147"/>
      <c r="J132" s="23"/>
      <c r="K132" s="21"/>
      <c r="L132" s="21"/>
      <c r="M132" s="21"/>
    </row>
    <row r="133" spans="1:13" s="20" customFormat="1" ht="19.5" customHeight="1" thickTop="1" thickBot="1" x14ac:dyDescent="0.3">
      <c r="A133" s="209"/>
      <c r="B133" s="56"/>
      <c r="D133" s="22"/>
      <c r="E133" s="23"/>
      <c r="F133" s="145"/>
      <c r="G133" s="145"/>
      <c r="H133" s="139"/>
      <c r="I133" s="147"/>
      <c r="J133" s="23"/>
      <c r="K133" s="21"/>
      <c r="L133" s="21"/>
      <c r="M133" s="21"/>
    </row>
    <row r="134" spans="1:13" s="20" customFormat="1" ht="19.5" customHeight="1" thickTop="1" thickBot="1" x14ac:dyDescent="0.3">
      <c r="A134" s="209"/>
      <c r="B134" s="56"/>
      <c r="D134" s="22"/>
      <c r="E134" s="23"/>
      <c r="F134" s="145"/>
      <c r="G134" s="145"/>
      <c r="H134" s="139"/>
      <c r="I134" s="147"/>
      <c r="J134" s="23"/>
      <c r="K134" s="21"/>
      <c r="L134" s="21"/>
      <c r="M134" s="21"/>
    </row>
    <row r="135" spans="1:13" s="20" customFormat="1" ht="19.5" customHeight="1" thickTop="1" thickBot="1" x14ac:dyDescent="0.3">
      <c r="A135" s="209"/>
      <c r="B135" s="56"/>
      <c r="D135" s="22"/>
      <c r="E135" s="23"/>
      <c r="F135" s="145"/>
      <c r="G135" s="145"/>
      <c r="H135" s="139"/>
      <c r="I135" s="147"/>
      <c r="J135" s="23"/>
      <c r="K135" s="21"/>
      <c r="L135" s="21"/>
      <c r="M135" s="21"/>
    </row>
    <row r="136" spans="1:13" s="20" customFormat="1" ht="19.5" customHeight="1" thickTop="1" thickBot="1" x14ac:dyDescent="0.3">
      <c r="A136" s="209"/>
      <c r="B136" s="56"/>
      <c r="D136" s="22"/>
      <c r="E136" s="23"/>
      <c r="F136" s="145"/>
      <c r="G136" s="145"/>
      <c r="H136" s="139"/>
      <c r="I136" s="147"/>
      <c r="J136" s="23"/>
      <c r="K136" s="21"/>
      <c r="L136" s="21"/>
      <c r="M136" s="21"/>
    </row>
    <row r="137" spans="1:13" s="20" customFormat="1" ht="19.5" customHeight="1" thickTop="1" thickBot="1" x14ac:dyDescent="0.3">
      <c r="A137" s="209"/>
      <c r="B137" s="56"/>
      <c r="D137" s="22"/>
      <c r="E137" s="23"/>
      <c r="F137" s="145"/>
      <c r="G137" s="145"/>
      <c r="H137" s="139"/>
      <c r="I137" s="147"/>
      <c r="J137" s="23"/>
      <c r="K137" s="21"/>
      <c r="L137" s="21"/>
      <c r="M137" s="21"/>
    </row>
    <row r="138" spans="1:13" s="20" customFormat="1" ht="19.5" customHeight="1" thickTop="1" thickBot="1" x14ac:dyDescent="0.3">
      <c r="A138" s="209"/>
      <c r="B138" s="56"/>
      <c r="D138" s="22"/>
      <c r="E138" s="23"/>
      <c r="F138" s="145"/>
      <c r="G138" s="145"/>
      <c r="H138" s="139"/>
      <c r="I138" s="147"/>
      <c r="J138" s="23"/>
      <c r="K138" s="21"/>
      <c r="L138" s="21"/>
      <c r="M138" s="21"/>
    </row>
    <row r="139" spans="1:13" s="20" customFormat="1" ht="19.5" customHeight="1" thickTop="1" thickBot="1" x14ac:dyDescent="0.3">
      <c r="A139" s="209"/>
      <c r="B139" s="56"/>
      <c r="D139" s="22"/>
      <c r="E139" s="23"/>
      <c r="F139" s="145"/>
      <c r="G139" s="145"/>
      <c r="H139" s="139"/>
      <c r="I139" s="147"/>
      <c r="J139" s="23"/>
      <c r="K139" s="21"/>
      <c r="L139" s="21"/>
      <c r="M139" s="21"/>
    </row>
    <row r="140" spans="1:13" s="20" customFormat="1" ht="19.5" customHeight="1" thickTop="1" thickBot="1" x14ac:dyDescent="0.3">
      <c r="A140" s="209"/>
      <c r="B140" s="56"/>
      <c r="D140" s="22"/>
      <c r="E140" s="23"/>
      <c r="F140" s="145"/>
      <c r="G140" s="145"/>
      <c r="H140" s="139"/>
      <c r="I140" s="147"/>
      <c r="J140" s="23"/>
      <c r="K140" s="21"/>
      <c r="L140" s="21"/>
      <c r="M140" s="21"/>
    </row>
    <row r="141" spans="1:13" s="20" customFormat="1" ht="19.5" customHeight="1" thickTop="1" thickBot="1" x14ac:dyDescent="0.3">
      <c r="A141" s="209"/>
      <c r="B141" s="56"/>
      <c r="D141" s="22"/>
      <c r="E141" s="23"/>
      <c r="F141" s="145"/>
      <c r="G141" s="145"/>
      <c r="H141" s="139"/>
      <c r="I141" s="147"/>
      <c r="J141" s="23"/>
      <c r="K141" s="21"/>
      <c r="L141" s="21"/>
      <c r="M141" s="21"/>
    </row>
    <row r="142" spans="1:13" s="20" customFormat="1" ht="19.5" customHeight="1" thickTop="1" thickBot="1" x14ac:dyDescent="0.3">
      <c r="A142" s="209"/>
      <c r="B142" s="56"/>
      <c r="D142" s="22"/>
      <c r="E142" s="23"/>
      <c r="F142" s="145"/>
      <c r="G142" s="145"/>
      <c r="H142" s="139"/>
      <c r="I142" s="147"/>
      <c r="J142" s="23"/>
      <c r="K142" s="21"/>
      <c r="L142" s="21"/>
      <c r="M142" s="21"/>
    </row>
    <row r="143" spans="1:13" s="20" customFormat="1" ht="19.5" customHeight="1" thickTop="1" thickBot="1" x14ac:dyDescent="0.3">
      <c r="A143" s="209"/>
      <c r="B143" s="56"/>
      <c r="D143" s="22"/>
      <c r="E143" s="23"/>
      <c r="F143" s="145"/>
      <c r="G143" s="145"/>
      <c r="H143" s="139"/>
      <c r="I143" s="147"/>
      <c r="J143" s="23"/>
      <c r="K143" s="21"/>
      <c r="L143" s="21"/>
      <c r="M143" s="21"/>
    </row>
    <row r="144" spans="1:13" s="20" customFormat="1" ht="19.5" customHeight="1" thickTop="1" thickBot="1" x14ac:dyDescent="0.3">
      <c r="A144" s="209"/>
      <c r="B144" s="56"/>
      <c r="D144" s="22"/>
      <c r="E144" s="23"/>
      <c r="F144" s="145"/>
      <c r="G144" s="145"/>
      <c r="H144" s="139"/>
      <c r="I144" s="147"/>
      <c r="J144" s="23"/>
      <c r="K144" s="21"/>
      <c r="L144" s="21"/>
      <c r="M144" s="21"/>
    </row>
    <row r="145" spans="1:13" s="20" customFormat="1" ht="19.5" customHeight="1" thickTop="1" thickBot="1" x14ac:dyDescent="0.3">
      <c r="A145" s="209"/>
      <c r="B145" s="56"/>
      <c r="D145" s="22"/>
      <c r="E145" s="23"/>
      <c r="F145" s="145"/>
      <c r="G145" s="145"/>
      <c r="H145" s="139"/>
      <c r="I145" s="147"/>
      <c r="J145" s="23"/>
      <c r="K145" s="21"/>
      <c r="L145" s="21"/>
      <c r="M145" s="21"/>
    </row>
    <row r="146" spans="1:13" s="20" customFormat="1" ht="19.5" customHeight="1" thickTop="1" thickBot="1" x14ac:dyDescent="0.3">
      <c r="A146" s="209"/>
      <c r="B146" s="56"/>
      <c r="D146" s="22"/>
      <c r="E146" s="23"/>
      <c r="F146" s="145"/>
      <c r="G146" s="145"/>
      <c r="H146" s="139"/>
      <c r="I146" s="147"/>
      <c r="J146" s="23"/>
      <c r="K146" s="21"/>
      <c r="L146" s="21"/>
      <c r="M146" s="21"/>
    </row>
    <row r="147" spans="1:13" s="20" customFormat="1" ht="19.5" customHeight="1" thickTop="1" thickBot="1" x14ac:dyDescent="0.3">
      <c r="A147" s="209"/>
      <c r="B147" s="56"/>
      <c r="D147" s="22"/>
      <c r="E147" s="23"/>
      <c r="F147" s="145"/>
      <c r="G147" s="145"/>
      <c r="H147" s="139"/>
      <c r="I147" s="147"/>
      <c r="J147" s="23"/>
      <c r="K147" s="21"/>
      <c r="L147" s="21"/>
      <c r="M147" s="21"/>
    </row>
    <row r="148" spans="1:13" s="20" customFormat="1" ht="19.5" customHeight="1" thickTop="1" thickBot="1" x14ac:dyDescent="0.3">
      <c r="A148" s="209"/>
      <c r="B148" s="56"/>
      <c r="D148" s="22"/>
      <c r="E148" s="23"/>
      <c r="F148" s="145"/>
      <c r="G148" s="145"/>
      <c r="H148" s="139"/>
      <c r="I148" s="147"/>
      <c r="J148" s="23"/>
      <c r="K148" s="21"/>
      <c r="L148" s="21"/>
      <c r="M148" s="21"/>
    </row>
    <row r="149" spans="1:13" s="20" customFormat="1" ht="19.5" customHeight="1" thickTop="1" thickBot="1" x14ac:dyDescent="0.3">
      <c r="A149" s="209"/>
      <c r="B149" s="56"/>
      <c r="D149" s="22"/>
      <c r="E149" s="23"/>
      <c r="F149" s="145"/>
      <c r="G149" s="145"/>
      <c r="H149" s="139"/>
      <c r="I149" s="147"/>
      <c r="J149" s="23"/>
      <c r="K149" s="21"/>
      <c r="L149" s="21"/>
      <c r="M149" s="21"/>
    </row>
    <row r="150" spans="1:13" s="20" customFormat="1" ht="19.5" customHeight="1" thickTop="1" thickBot="1" x14ac:dyDescent="0.3">
      <c r="A150" s="209"/>
      <c r="B150" s="56"/>
      <c r="D150" s="22"/>
      <c r="E150" s="23"/>
      <c r="F150" s="145"/>
      <c r="G150" s="145"/>
      <c r="H150" s="139"/>
      <c r="I150" s="147"/>
      <c r="J150" s="23"/>
      <c r="K150" s="21"/>
      <c r="L150" s="21"/>
      <c r="M150" s="21"/>
    </row>
    <row r="151" spans="1:13" s="20" customFormat="1" ht="19.5" customHeight="1" thickTop="1" thickBot="1" x14ac:dyDescent="0.3">
      <c r="A151" s="209"/>
      <c r="B151" s="56"/>
      <c r="D151" s="22"/>
      <c r="E151" s="23"/>
      <c r="F151" s="145"/>
      <c r="G151" s="145"/>
      <c r="H151" s="139"/>
      <c r="I151" s="147"/>
      <c r="J151" s="23"/>
      <c r="K151" s="21"/>
      <c r="L151" s="21"/>
      <c r="M151" s="21"/>
    </row>
    <row r="152" spans="1:13" s="20" customFormat="1" ht="19.5" customHeight="1" thickTop="1" thickBot="1" x14ac:dyDescent="0.3">
      <c r="A152" s="209"/>
      <c r="B152" s="56"/>
      <c r="D152" s="22"/>
      <c r="E152" s="23"/>
      <c r="F152" s="145"/>
      <c r="G152" s="145"/>
      <c r="H152" s="139"/>
      <c r="I152" s="147"/>
      <c r="J152" s="23"/>
      <c r="K152" s="21"/>
      <c r="L152" s="21"/>
      <c r="M152" s="21"/>
    </row>
    <row r="153" spans="1:13" s="20" customFormat="1" ht="19.5" customHeight="1" thickTop="1" thickBot="1" x14ac:dyDescent="0.3">
      <c r="A153" s="209"/>
      <c r="B153" s="56"/>
      <c r="D153" s="22"/>
      <c r="E153" s="23"/>
      <c r="F153" s="145"/>
      <c r="G153" s="145"/>
      <c r="H153" s="139"/>
      <c r="I153" s="147"/>
      <c r="J153" s="23"/>
      <c r="K153" s="21"/>
      <c r="L153" s="21"/>
      <c r="M153" s="21"/>
    </row>
    <row r="154" spans="1:13" s="20" customFormat="1" ht="19.5" customHeight="1" thickTop="1" thickBot="1" x14ac:dyDescent="0.3">
      <c r="A154" s="209"/>
      <c r="B154" s="56"/>
      <c r="D154" s="22"/>
      <c r="E154" s="23"/>
      <c r="F154" s="145"/>
      <c r="G154" s="145"/>
      <c r="H154" s="139"/>
      <c r="I154" s="147"/>
      <c r="J154" s="23"/>
      <c r="K154" s="21"/>
      <c r="L154" s="21"/>
      <c r="M154" s="21"/>
    </row>
    <row r="155" spans="1:13" s="20" customFormat="1" ht="19.5" customHeight="1" thickTop="1" thickBot="1" x14ac:dyDescent="0.3">
      <c r="A155" s="209"/>
      <c r="B155" s="56"/>
      <c r="D155" s="22"/>
      <c r="E155" s="23"/>
      <c r="F155" s="145"/>
      <c r="G155" s="145"/>
      <c r="H155" s="139"/>
      <c r="I155" s="147"/>
      <c r="J155" s="23"/>
      <c r="K155" s="21"/>
      <c r="L155" s="21"/>
      <c r="M155" s="21"/>
    </row>
    <row r="156" spans="1:13" s="20" customFormat="1" ht="19.5" customHeight="1" thickTop="1" thickBot="1" x14ac:dyDescent="0.3">
      <c r="A156" s="209"/>
      <c r="B156" s="56"/>
      <c r="D156" s="22"/>
      <c r="E156" s="23"/>
      <c r="F156" s="145"/>
      <c r="G156" s="145"/>
      <c r="H156" s="139"/>
      <c r="I156" s="147"/>
      <c r="J156" s="23"/>
      <c r="K156" s="21"/>
      <c r="L156" s="21"/>
      <c r="M156" s="21"/>
    </row>
    <row r="157" spans="1:13" s="20" customFormat="1" ht="19.5" customHeight="1" thickTop="1" thickBot="1" x14ac:dyDescent="0.3">
      <c r="A157" s="209"/>
      <c r="B157" s="56"/>
      <c r="D157" s="22"/>
      <c r="E157" s="23"/>
      <c r="F157" s="145"/>
      <c r="G157" s="145"/>
      <c r="H157" s="139"/>
      <c r="I157" s="147"/>
      <c r="J157" s="23"/>
      <c r="K157" s="21"/>
      <c r="L157" s="21"/>
      <c r="M157" s="21"/>
    </row>
    <row r="158" spans="1:13" s="20" customFormat="1" ht="19.5" customHeight="1" thickTop="1" thickBot="1" x14ac:dyDescent="0.3">
      <c r="A158" s="209"/>
      <c r="B158" s="56"/>
      <c r="D158" s="22"/>
      <c r="E158" s="23"/>
      <c r="F158" s="145"/>
      <c r="G158" s="145"/>
      <c r="H158" s="139"/>
      <c r="I158" s="147"/>
      <c r="J158" s="23"/>
      <c r="K158" s="21"/>
      <c r="L158" s="21"/>
      <c r="M158" s="21"/>
    </row>
    <row r="159" spans="1:13" s="20" customFormat="1" ht="19.5" customHeight="1" thickTop="1" thickBot="1" x14ac:dyDescent="0.3">
      <c r="A159" s="209"/>
      <c r="B159" s="56"/>
      <c r="D159" s="22"/>
      <c r="E159" s="23"/>
      <c r="F159" s="145"/>
      <c r="G159" s="145"/>
      <c r="H159" s="139"/>
      <c r="I159" s="147"/>
      <c r="J159" s="23"/>
      <c r="K159" s="21"/>
      <c r="L159" s="21"/>
      <c r="M159" s="21"/>
    </row>
    <row r="160" spans="1:13" s="20" customFormat="1" ht="19.5" customHeight="1" thickTop="1" thickBot="1" x14ac:dyDescent="0.3">
      <c r="A160" s="209"/>
      <c r="B160" s="56"/>
      <c r="D160" s="22"/>
      <c r="E160" s="23"/>
      <c r="F160" s="145"/>
      <c r="G160" s="145"/>
      <c r="H160" s="139"/>
      <c r="I160" s="147"/>
      <c r="J160" s="23"/>
      <c r="K160" s="21"/>
      <c r="L160" s="21"/>
      <c r="M160" s="21"/>
    </row>
    <row r="161" spans="1:13" s="20" customFormat="1" ht="19.5" customHeight="1" thickTop="1" thickBot="1" x14ac:dyDescent="0.3">
      <c r="A161" s="209"/>
      <c r="B161" s="56"/>
      <c r="D161" s="22"/>
      <c r="E161" s="23"/>
      <c r="F161" s="145"/>
      <c r="G161" s="145"/>
      <c r="H161" s="139"/>
      <c r="I161" s="147"/>
      <c r="J161" s="23"/>
      <c r="K161" s="21"/>
      <c r="L161" s="21"/>
      <c r="M161" s="21"/>
    </row>
    <row r="162" spans="1:13" s="20" customFormat="1" ht="19.5" customHeight="1" thickTop="1" thickBot="1" x14ac:dyDescent="0.3">
      <c r="A162" s="209"/>
      <c r="B162" s="56"/>
      <c r="D162" s="22"/>
      <c r="E162" s="23"/>
      <c r="F162" s="145"/>
      <c r="G162" s="145"/>
      <c r="H162" s="139"/>
      <c r="I162" s="147"/>
      <c r="J162" s="23"/>
      <c r="K162" s="21"/>
      <c r="L162" s="21"/>
      <c r="M162" s="21"/>
    </row>
    <row r="163" spans="1:13" s="20" customFormat="1" ht="19.5" customHeight="1" thickTop="1" thickBot="1" x14ac:dyDescent="0.3">
      <c r="A163" s="209"/>
      <c r="B163" s="56"/>
      <c r="D163" s="22"/>
      <c r="E163" s="23"/>
      <c r="F163" s="145"/>
      <c r="G163" s="145"/>
      <c r="H163" s="139"/>
      <c r="I163" s="147"/>
      <c r="J163" s="23"/>
      <c r="K163" s="21"/>
      <c r="L163" s="21"/>
      <c r="M163" s="21"/>
    </row>
    <row r="164" spans="1:13" s="20" customFormat="1" ht="19.5" customHeight="1" thickTop="1" thickBot="1" x14ac:dyDescent="0.3">
      <c r="A164" s="209"/>
      <c r="B164" s="56"/>
      <c r="D164" s="22"/>
      <c r="E164" s="23"/>
      <c r="F164" s="145"/>
      <c r="G164" s="145"/>
      <c r="H164" s="139"/>
      <c r="I164" s="147"/>
      <c r="J164" s="23"/>
      <c r="K164" s="21"/>
      <c r="L164" s="21"/>
      <c r="M164" s="21"/>
    </row>
    <row r="165" spans="1:13" s="20" customFormat="1" ht="19.5" customHeight="1" thickTop="1" thickBot="1" x14ac:dyDescent="0.3">
      <c r="A165" s="209"/>
      <c r="B165" s="56"/>
      <c r="D165" s="22"/>
      <c r="E165" s="23"/>
      <c r="F165" s="145"/>
      <c r="G165" s="145"/>
      <c r="H165" s="139"/>
      <c r="I165" s="147"/>
      <c r="J165" s="23"/>
      <c r="K165" s="21"/>
      <c r="L165" s="21"/>
      <c r="M165" s="21"/>
    </row>
    <row r="166" spans="1:13" s="20" customFormat="1" ht="19.5" customHeight="1" thickTop="1" thickBot="1" x14ac:dyDescent="0.3">
      <c r="A166" s="209"/>
      <c r="B166" s="56"/>
      <c r="D166" s="22"/>
      <c r="E166" s="23"/>
      <c r="F166" s="145"/>
      <c r="G166" s="145"/>
      <c r="H166" s="139"/>
      <c r="I166" s="147"/>
      <c r="J166" s="23"/>
      <c r="K166" s="21"/>
      <c r="L166" s="21"/>
      <c r="M166" s="21"/>
    </row>
    <row r="167" spans="1:13" s="20" customFormat="1" ht="19.5" customHeight="1" thickTop="1" thickBot="1" x14ac:dyDescent="0.3">
      <c r="A167" s="209"/>
      <c r="B167" s="56"/>
      <c r="D167" s="22"/>
      <c r="E167" s="23"/>
      <c r="F167" s="145"/>
      <c r="G167" s="145"/>
      <c r="H167" s="139"/>
      <c r="I167" s="147"/>
      <c r="J167" s="23"/>
      <c r="K167" s="21"/>
      <c r="L167" s="21"/>
      <c r="M167" s="21"/>
    </row>
    <row r="168" spans="1:13" s="20" customFormat="1" ht="19.5" customHeight="1" thickTop="1" thickBot="1" x14ac:dyDescent="0.3">
      <c r="A168" s="209"/>
      <c r="B168" s="56"/>
      <c r="D168" s="22"/>
      <c r="E168" s="23"/>
      <c r="F168" s="145"/>
      <c r="G168" s="145"/>
      <c r="H168" s="139"/>
      <c r="I168" s="147"/>
      <c r="J168" s="23"/>
      <c r="K168" s="21"/>
      <c r="L168" s="21"/>
      <c r="M168" s="21"/>
    </row>
    <row r="169" spans="1:13" s="20" customFormat="1" ht="19.5" customHeight="1" thickTop="1" thickBot="1" x14ac:dyDescent="0.3">
      <c r="A169" s="209"/>
      <c r="B169" s="56"/>
      <c r="D169" s="22"/>
      <c r="E169" s="23"/>
      <c r="F169" s="145"/>
      <c r="G169" s="145"/>
      <c r="H169" s="139"/>
      <c r="I169" s="147"/>
      <c r="J169" s="23"/>
      <c r="K169" s="21"/>
      <c r="L169" s="21"/>
      <c r="M169" s="21"/>
    </row>
    <row r="170" spans="1:13" s="20" customFormat="1" ht="19.5" customHeight="1" thickTop="1" thickBot="1" x14ac:dyDescent="0.3">
      <c r="A170" s="209"/>
      <c r="B170" s="56"/>
      <c r="D170" s="22"/>
      <c r="E170" s="23"/>
      <c r="F170" s="145"/>
      <c r="G170" s="145"/>
      <c r="H170" s="139"/>
      <c r="I170" s="147"/>
      <c r="J170" s="23"/>
      <c r="K170" s="21"/>
      <c r="L170" s="21"/>
      <c r="M170" s="21"/>
    </row>
    <row r="171" spans="1:13" s="20" customFormat="1" ht="19.5" customHeight="1" thickTop="1" thickBot="1" x14ac:dyDescent="0.3">
      <c r="A171" s="209"/>
      <c r="B171" s="56"/>
      <c r="D171" s="22"/>
      <c r="E171" s="23"/>
      <c r="F171" s="145"/>
      <c r="G171" s="145"/>
      <c r="H171" s="139"/>
      <c r="I171" s="147"/>
      <c r="J171" s="23"/>
      <c r="K171" s="21"/>
      <c r="L171" s="21"/>
      <c r="M171" s="21"/>
    </row>
    <row r="172" spans="1:13" s="20" customFormat="1" ht="19.5" customHeight="1" thickTop="1" thickBot="1" x14ac:dyDescent="0.3">
      <c r="A172" s="209"/>
      <c r="B172" s="56"/>
      <c r="D172" s="22"/>
      <c r="E172" s="23"/>
      <c r="F172" s="145"/>
      <c r="G172" s="145"/>
      <c r="H172" s="139"/>
      <c r="I172" s="147"/>
      <c r="J172" s="23"/>
      <c r="K172" s="21"/>
      <c r="L172" s="21"/>
      <c r="M172" s="21"/>
    </row>
    <row r="173" spans="1:13" s="20" customFormat="1" ht="19.5" customHeight="1" thickTop="1" thickBot="1" x14ac:dyDescent="0.3">
      <c r="A173" s="209"/>
      <c r="B173" s="56"/>
      <c r="D173" s="22"/>
      <c r="E173" s="23"/>
      <c r="F173" s="145"/>
      <c r="G173" s="145"/>
      <c r="H173" s="139"/>
      <c r="I173" s="147"/>
      <c r="J173" s="23"/>
      <c r="K173" s="21"/>
      <c r="L173" s="21"/>
      <c r="M173" s="21"/>
    </row>
    <row r="174" spans="1:13" s="20" customFormat="1" ht="12" customHeight="1" thickTop="1" x14ac:dyDescent="0.25">
      <c r="A174" s="211"/>
      <c r="B174" s="56"/>
      <c r="F174" s="144"/>
      <c r="G174" s="144"/>
      <c r="H174" s="140"/>
      <c r="I174" s="149"/>
    </row>
    <row r="175" spans="1:13" s="20" customFormat="1" ht="24.75" customHeight="1" x14ac:dyDescent="0.25">
      <c r="A175" s="211"/>
      <c r="B175" s="56"/>
      <c r="D175"/>
      <c r="E175"/>
      <c r="F175" s="146"/>
      <c r="G175" s="146"/>
      <c r="H175" s="141"/>
      <c r="I175" s="150"/>
      <c r="J175"/>
      <c r="K175"/>
    </row>
    <row r="176" spans="1:13" s="20" customFormat="1" ht="19.5" customHeight="1" x14ac:dyDescent="0.25">
      <c r="A176" s="211"/>
      <c r="B176" s="56"/>
      <c r="D176"/>
      <c r="E176"/>
      <c r="F176" s="146"/>
      <c r="G176" s="146"/>
      <c r="H176" s="141"/>
      <c r="I176" s="150"/>
      <c r="J176"/>
      <c r="K176"/>
    </row>
    <row r="177" spans="1:11" s="20" customFormat="1" ht="19.5" customHeight="1" x14ac:dyDescent="0.25">
      <c r="A177" s="211"/>
      <c r="B177" s="56"/>
      <c r="D177"/>
      <c r="E177"/>
      <c r="F177" s="146"/>
      <c r="G177" s="146"/>
      <c r="H177" s="141"/>
      <c r="I177" s="150"/>
      <c r="J177"/>
      <c r="K177"/>
    </row>
    <row r="178" spans="1:11" s="20" customFormat="1" ht="19.5" customHeight="1" x14ac:dyDescent="0.25">
      <c r="A178" s="211"/>
      <c r="B178" s="56"/>
      <c r="D178"/>
      <c r="E178"/>
      <c r="F178" s="146"/>
      <c r="G178" s="146"/>
      <c r="H178" s="141"/>
      <c r="I178" s="150"/>
      <c r="J178"/>
      <c r="K178"/>
    </row>
    <row r="179" spans="1:11" s="20" customFormat="1" ht="19.5" customHeight="1" x14ac:dyDescent="0.25">
      <c r="A179" s="211"/>
      <c r="B179" s="56"/>
      <c r="D179"/>
      <c r="E179"/>
      <c r="F179" s="146"/>
      <c r="G179" s="146"/>
      <c r="H179" s="141"/>
      <c r="I179" s="150"/>
      <c r="J179"/>
      <c r="K179"/>
    </row>
    <row r="180" spans="1:11" s="20" customFormat="1" ht="19.5" customHeight="1" x14ac:dyDescent="0.25">
      <c r="A180" s="211"/>
      <c r="B180" s="56"/>
      <c r="D180"/>
      <c r="E180"/>
      <c r="F180" s="146"/>
      <c r="G180" s="146"/>
      <c r="H180" s="141"/>
      <c r="I180" s="150"/>
      <c r="J180"/>
      <c r="K180"/>
    </row>
    <row r="181" spans="1:11" s="20" customFormat="1" ht="19.5" customHeight="1" x14ac:dyDescent="0.25">
      <c r="A181" s="211"/>
      <c r="B181" s="56"/>
      <c r="D181"/>
      <c r="E181"/>
      <c r="F181" s="146"/>
      <c r="G181" s="146"/>
      <c r="H181" s="141"/>
      <c r="I181" s="150"/>
      <c r="J181"/>
      <c r="K181"/>
    </row>
    <row r="182" spans="1:11" s="20" customFormat="1" ht="19.5" customHeight="1" x14ac:dyDescent="0.25">
      <c r="A182" s="211"/>
      <c r="B182" s="56"/>
      <c r="D182"/>
      <c r="E182"/>
      <c r="F182" s="146"/>
      <c r="G182" s="146"/>
      <c r="H182" s="141"/>
      <c r="I182" s="150"/>
      <c r="J182"/>
      <c r="K182"/>
    </row>
    <row r="183" spans="1:11" s="20" customFormat="1" ht="19.5" customHeight="1" x14ac:dyDescent="0.25">
      <c r="A183" s="211"/>
      <c r="B183" s="56"/>
      <c r="D183"/>
      <c r="E183"/>
      <c r="F183" s="146"/>
      <c r="G183" s="146"/>
      <c r="H183" s="141"/>
      <c r="I183" s="150"/>
      <c r="J183"/>
      <c r="K183"/>
    </row>
    <row r="184" spans="1:11" s="20" customFormat="1" ht="19.5" customHeight="1" x14ac:dyDescent="0.25">
      <c r="A184" s="211"/>
      <c r="B184" s="56"/>
      <c r="D184"/>
      <c r="E184"/>
      <c r="F184" s="146"/>
      <c r="G184" s="146"/>
      <c r="H184" s="141"/>
      <c r="I184" s="150"/>
      <c r="J184"/>
      <c r="K184"/>
    </row>
    <row r="185" spans="1:11" s="20" customFormat="1" ht="19.5" customHeight="1" x14ac:dyDescent="0.25">
      <c r="A185" s="211"/>
      <c r="B185" s="56"/>
      <c r="D185"/>
      <c r="E185"/>
      <c r="F185" s="146"/>
      <c r="G185" s="146"/>
      <c r="H185" s="141"/>
      <c r="I185" s="150"/>
      <c r="J185"/>
      <c r="K185"/>
    </row>
    <row r="186" spans="1:11" s="20" customFormat="1" ht="19.5" customHeight="1" x14ac:dyDescent="0.25">
      <c r="A186" s="211"/>
      <c r="B186" s="56"/>
      <c r="D186"/>
      <c r="E186"/>
      <c r="F186" s="146"/>
      <c r="G186" s="146"/>
      <c r="H186" s="141"/>
      <c r="I186" s="150"/>
      <c r="J186"/>
      <c r="K186"/>
    </row>
    <row r="187" spans="1:11" s="20" customFormat="1" ht="19.5" customHeight="1" x14ac:dyDescent="0.25">
      <c r="A187" s="211"/>
      <c r="B187" s="56"/>
      <c r="D187"/>
      <c r="E187"/>
      <c r="F187" s="146"/>
      <c r="G187" s="146"/>
      <c r="H187" s="141"/>
      <c r="I187" s="150"/>
      <c r="J187"/>
      <c r="K187"/>
    </row>
    <row r="188" spans="1:11" s="20" customFormat="1" ht="19.5" customHeight="1" x14ac:dyDescent="0.25">
      <c r="A188" s="211"/>
      <c r="B188" s="56"/>
      <c r="D188"/>
      <c r="E188"/>
      <c r="F188" s="146"/>
      <c r="G188" s="146"/>
      <c r="H188" s="141"/>
      <c r="I188" s="150"/>
      <c r="J188"/>
      <c r="K188"/>
    </row>
    <row r="189" spans="1:11" s="20" customFormat="1" ht="19.5" customHeight="1" x14ac:dyDescent="0.25">
      <c r="A189" s="211"/>
      <c r="B189" s="56"/>
      <c r="D189"/>
      <c r="E189"/>
      <c r="F189" s="146"/>
      <c r="G189" s="146"/>
      <c r="H189" s="141"/>
      <c r="I189" s="150"/>
      <c r="J189"/>
      <c r="K189"/>
    </row>
    <row r="190" spans="1:11" s="20" customFormat="1" ht="24.75" customHeight="1" x14ac:dyDescent="0.25">
      <c r="A190" s="211"/>
      <c r="B190" s="56"/>
      <c r="D190"/>
      <c r="E190"/>
      <c r="F190" s="146"/>
      <c r="G190" s="146"/>
      <c r="H190" s="141"/>
      <c r="I190" s="150"/>
      <c r="J190"/>
      <c r="K190"/>
    </row>
    <row r="191" spans="1:11" s="20" customFormat="1" ht="12" customHeight="1" x14ac:dyDescent="0.25">
      <c r="A191" s="211"/>
      <c r="B191" s="56"/>
      <c r="D191"/>
      <c r="E191"/>
      <c r="F191" s="146"/>
      <c r="G191" s="146"/>
      <c r="H191" s="141"/>
      <c r="I191" s="150"/>
      <c r="J191"/>
      <c r="K191"/>
    </row>
    <row r="192" spans="1:11" s="20" customFormat="1" ht="25.5" customHeight="1" x14ac:dyDescent="0.25">
      <c r="A192" s="211"/>
      <c r="B192" s="56"/>
      <c r="D192"/>
      <c r="E192"/>
      <c r="F192" s="146"/>
      <c r="G192" s="146"/>
      <c r="H192" s="141"/>
      <c r="I192" s="150"/>
      <c r="J192"/>
      <c r="K192"/>
    </row>
    <row r="193" spans="1:11" s="20" customFormat="1" ht="19.5" customHeight="1" x14ac:dyDescent="0.25">
      <c r="A193" s="211"/>
      <c r="B193" s="56"/>
      <c r="D193"/>
      <c r="E193"/>
      <c r="F193" s="146"/>
      <c r="G193" s="146"/>
      <c r="H193" s="141"/>
      <c r="I193" s="150"/>
      <c r="J193"/>
      <c r="K193"/>
    </row>
    <row r="194" spans="1:11" s="20" customFormat="1" ht="19.5" customHeight="1" x14ac:dyDescent="0.25">
      <c r="A194" s="211"/>
      <c r="B194" s="56"/>
      <c r="D194"/>
      <c r="E194"/>
      <c r="F194" s="146"/>
      <c r="G194" s="146"/>
      <c r="H194" s="141"/>
      <c r="I194" s="150"/>
      <c r="J194"/>
      <c r="K194"/>
    </row>
    <row r="195" spans="1:11" s="20" customFormat="1" ht="19.5" customHeight="1" x14ac:dyDescent="0.25">
      <c r="A195" s="211"/>
      <c r="B195" s="56"/>
      <c r="D195"/>
      <c r="E195"/>
      <c r="F195" s="146"/>
      <c r="G195" s="146"/>
      <c r="H195" s="141"/>
      <c r="I195" s="150"/>
      <c r="J195"/>
      <c r="K195"/>
    </row>
    <row r="196" spans="1:11" s="20" customFormat="1" ht="19.5" customHeight="1" x14ac:dyDescent="0.25">
      <c r="A196" s="211"/>
      <c r="B196" s="56"/>
      <c r="D196"/>
      <c r="E196"/>
      <c r="F196" s="146"/>
      <c r="G196" s="146"/>
      <c r="H196" s="141"/>
      <c r="I196" s="150"/>
      <c r="J196"/>
      <c r="K196"/>
    </row>
    <row r="197" spans="1:11" s="20" customFormat="1" ht="19.5" customHeight="1" x14ac:dyDescent="0.25">
      <c r="A197" s="211"/>
      <c r="B197" s="56"/>
      <c r="D197"/>
      <c r="E197"/>
      <c r="F197" s="146"/>
      <c r="G197" s="146"/>
      <c r="H197" s="141"/>
      <c r="I197" s="150"/>
      <c r="J197"/>
      <c r="K197"/>
    </row>
    <row r="198" spans="1:11" s="20" customFormat="1" ht="19.5" customHeight="1" x14ac:dyDescent="0.25">
      <c r="A198" s="211"/>
      <c r="B198" s="56"/>
      <c r="D198"/>
      <c r="E198"/>
      <c r="F198" s="146"/>
      <c r="G198" s="146"/>
      <c r="H198" s="141"/>
      <c r="I198" s="150"/>
      <c r="J198"/>
      <c r="K198"/>
    </row>
    <row r="199" spans="1:11" s="20" customFormat="1" ht="19.5" customHeight="1" x14ac:dyDescent="0.25">
      <c r="A199" s="211"/>
      <c r="B199" s="56"/>
      <c r="D199"/>
      <c r="E199"/>
      <c r="F199" s="146"/>
      <c r="G199" s="146"/>
      <c r="H199" s="141"/>
      <c r="I199" s="150"/>
      <c r="J199"/>
      <c r="K199"/>
    </row>
    <row r="200" spans="1:11" s="20" customFormat="1" ht="19.5" customHeight="1" x14ac:dyDescent="0.25">
      <c r="A200" s="211"/>
      <c r="B200" s="56"/>
      <c r="D200"/>
      <c r="E200"/>
      <c r="F200" s="146"/>
      <c r="G200" s="146"/>
      <c r="H200" s="141"/>
      <c r="I200" s="150"/>
      <c r="J200"/>
      <c r="K200"/>
    </row>
    <row r="201" spans="1:11" s="20" customFormat="1" ht="19.5" customHeight="1" x14ac:dyDescent="0.25">
      <c r="A201" s="211"/>
      <c r="B201" s="56"/>
      <c r="D201"/>
      <c r="E201"/>
      <c r="F201" s="146"/>
      <c r="G201" s="146"/>
      <c r="H201" s="141"/>
      <c r="I201" s="150"/>
      <c r="J201"/>
      <c r="K201"/>
    </row>
    <row r="202" spans="1:11" s="20" customFormat="1" ht="19.5" customHeight="1" x14ac:dyDescent="0.25">
      <c r="A202" s="211"/>
      <c r="B202" s="56"/>
      <c r="D202"/>
      <c r="E202"/>
      <c r="F202" s="146"/>
      <c r="G202" s="146"/>
      <c r="H202" s="141"/>
      <c r="I202" s="150"/>
      <c r="J202"/>
      <c r="K202"/>
    </row>
    <row r="203" spans="1:11" s="20" customFormat="1" ht="19.5" customHeight="1" x14ac:dyDescent="0.25">
      <c r="A203" s="211"/>
      <c r="B203" s="56"/>
      <c r="D203"/>
      <c r="E203"/>
      <c r="F203" s="146"/>
      <c r="G203" s="146"/>
      <c r="H203" s="141"/>
      <c r="I203" s="150"/>
      <c r="J203"/>
      <c r="K203"/>
    </row>
    <row r="204" spans="1:11" s="20" customFormat="1" ht="19.5" customHeight="1" x14ac:dyDescent="0.25">
      <c r="A204" s="211"/>
      <c r="B204" s="56"/>
      <c r="D204"/>
      <c r="E204"/>
      <c r="F204" s="146"/>
      <c r="G204" s="146"/>
      <c r="H204" s="141"/>
      <c r="I204" s="150"/>
      <c r="J204"/>
      <c r="K204"/>
    </row>
    <row r="205" spans="1:11" s="20" customFormat="1" ht="19.5" customHeight="1" x14ac:dyDescent="0.25">
      <c r="A205" s="211"/>
      <c r="B205" s="56"/>
      <c r="D205"/>
      <c r="E205"/>
      <c r="F205" s="146"/>
      <c r="G205" s="146"/>
      <c r="H205" s="141"/>
      <c r="I205" s="150"/>
      <c r="J205"/>
      <c r="K205"/>
    </row>
    <row r="206" spans="1:11" s="20" customFormat="1" x14ac:dyDescent="0.25">
      <c r="A206" s="211"/>
      <c r="B206" s="56"/>
      <c r="D206"/>
      <c r="E206"/>
      <c r="F206" s="146"/>
      <c r="G206" s="146"/>
      <c r="H206" s="141"/>
      <c r="I206" s="150"/>
      <c r="J206"/>
      <c r="K206"/>
    </row>
    <row r="207" spans="1:11" s="20" customFormat="1" x14ac:dyDescent="0.25">
      <c r="A207" s="211"/>
      <c r="B207" s="56"/>
      <c r="D207"/>
      <c r="E207"/>
      <c r="F207" s="146"/>
      <c r="G207" s="146"/>
      <c r="H207" s="141"/>
      <c r="I207" s="150"/>
      <c r="J207"/>
      <c r="K207"/>
    </row>
    <row r="208" spans="1:11" s="20" customFormat="1" x14ac:dyDescent="0.25">
      <c r="A208" s="211"/>
      <c r="B208" s="56"/>
      <c r="F208" s="144"/>
      <c r="G208" s="144"/>
      <c r="H208" s="140"/>
      <c r="I208" s="149"/>
    </row>
    <row r="209" spans="4:9" x14ac:dyDescent="0.25">
      <c r="D209" s="123"/>
      <c r="H209" s="142"/>
      <c r="I209" s="151"/>
    </row>
    <row r="210" spans="4:9" x14ac:dyDescent="0.25">
      <c r="D210" s="123"/>
      <c r="H210" s="142"/>
      <c r="I210" s="151"/>
    </row>
    <row r="211" spans="4:9" x14ac:dyDescent="0.25">
      <c r="D211" s="123"/>
      <c r="H211" s="142"/>
      <c r="I211" s="151"/>
    </row>
    <row r="212" spans="4:9" x14ac:dyDescent="0.25">
      <c r="D212" s="123"/>
      <c r="H212" s="142"/>
      <c r="I212" s="151"/>
    </row>
    <row r="213" spans="4:9" x14ac:dyDescent="0.25">
      <c r="D213" s="123"/>
      <c r="H213" s="142"/>
      <c r="I213" s="151"/>
    </row>
    <row r="214" spans="4:9" x14ac:dyDescent="0.25">
      <c r="D214" s="123"/>
      <c r="H214" s="142"/>
      <c r="I214" s="151"/>
    </row>
    <row r="215" spans="4:9" x14ac:dyDescent="0.25">
      <c r="D215" s="123"/>
      <c r="H215" s="142"/>
      <c r="I215" s="151"/>
    </row>
    <row r="216" spans="4:9" x14ac:dyDescent="0.25">
      <c r="D216" s="123"/>
      <c r="H216" s="142"/>
      <c r="I216" s="151"/>
    </row>
    <row r="217" spans="4:9" x14ac:dyDescent="0.25">
      <c r="D217" s="123"/>
      <c r="H217" s="142"/>
      <c r="I217" s="151"/>
    </row>
    <row r="218" spans="4:9" x14ac:dyDescent="0.25">
      <c r="D218" s="123"/>
      <c r="H218" s="142"/>
      <c r="I218" s="151"/>
    </row>
    <row r="219" spans="4:9" x14ac:dyDescent="0.25">
      <c r="D219" s="124"/>
      <c r="H219" s="142"/>
      <c r="I219" s="151"/>
    </row>
    <row r="220" spans="4:9" x14ac:dyDescent="0.25">
      <c r="D220" s="123"/>
      <c r="H220" s="142"/>
      <c r="I220" s="151"/>
    </row>
    <row r="221" spans="4:9" x14ac:dyDescent="0.25">
      <c r="D221" s="123"/>
      <c r="H221" s="142"/>
      <c r="I221" s="151"/>
    </row>
    <row r="222" spans="4:9" x14ac:dyDescent="0.25">
      <c r="D222" s="123"/>
      <c r="H222" s="142"/>
      <c r="I222" s="151"/>
    </row>
    <row r="223" spans="4:9" x14ac:dyDescent="0.25">
      <c r="D223" s="123"/>
      <c r="H223" s="142"/>
      <c r="I223" s="151"/>
    </row>
    <row r="224" spans="4:9" x14ac:dyDescent="0.25">
      <c r="D224" s="123"/>
      <c r="H224" s="142"/>
      <c r="I224" s="151"/>
    </row>
    <row r="225" spans="4:9" x14ac:dyDescent="0.25">
      <c r="D225" s="123"/>
      <c r="H225" s="142"/>
      <c r="I225" s="151"/>
    </row>
    <row r="226" spans="4:9" x14ac:dyDescent="0.25">
      <c r="D226" s="123"/>
      <c r="H226" s="142"/>
      <c r="I226" s="151"/>
    </row>
    <row r="227" spans="4:9" x14ac:dyDescent="0.25">
      <c r="D227" s="123"/>
      <c r="H227" s="142"/>
      <c r="I227" s="151"/>
    </row>
    <row r="228" spans="4:9" x14ac:dyDescent="0.25">
      <c r="D228" s="123"/>
      <c r="H228" s="142"/>
      <c r="I228" s="151"/>
    </row>
    <row r="229" spans="4:9" x14ac:dyDescent="0.25">
      <c r="D229" s="123"/>
      <c r="H229" s="142"/>
      <c r="I229" s="151"/>
    </row>
    <row r="230" spans="4:9" x14ac:dyDescent="0.25">
      <c r="D230" s="124"/>
      <c r="H230" s="142"/>
      <c r="I230" s="151"/>
    </row>
    <row r="231" spans="4:9" x14ac:dyDescent="0.25">
      <c r="D231" s="123"/>
      <c r="H231" s="142"/>
      <c r="I231" s="151"/>
    </row>
    <row r="232" spans="4:9" x14ac:dyDescent="0.25">
      <c r="D232" s="123"/>
      <c r="H232" s="142"/>
      <c r="I232" s="151"/>
    </row>
    <row r="233" spans="4:9" x14ac:dyDescent="0.25">
      <c r="D233" s="123"/>
      <c r="H233" s="142"/>
      <c r="I233" s="151"/>
    </row>
    <row r="234" spans="4:9" x14ac:dyDescent="0.25">
      <c r="D234" s="123"/>
      <c r="H234" s="142"/>
      <c r="I234" s="151"/>
    </row>
    <row r="235" spans="4:9" x14ac:dyDescent="0.25">
      <c r="D235" s="123"/>
      <c r="H235" s="142"/>
      <c r="I235" s="151"/>
    </row>
    <row r="236" spans="4:9" x14ac:dyDescent="0.25">
      <c r="D236" s="123"/>
      <c r="H236" s="142"/>
      <c r="I236" s="151"/>
    </row>
    <row r="237" spans="4:9" x14ac:dyDescent="0.25">
      <c r="D237" s="123"/>
      <c r="H237" s="142"/>
      <c r="I237" s="151"/>
    </row>
    <row r="238" spans="4:9" x14ac:dyDescent="0.25">
      <c r="D238" s="123"/>
      <c r="H238" s="142"/>
      <c r="I238" s="151"/>
    </row>
    <row r="239" spans="4:9" x14ac:dyDescent="0.25">
      <c r="D239" s="123"/>
      <c r="H239" s="142"/>
      <c r="I239" s="151"/>
    </row>
    <row r="240" spans="4:9" x14ac:dyDescent="0.25">
      <c r="D240" s="123"/>
      <c r="H240" s="142"/>
      <c r="I240" s="151"/>
    </row>
    <row r="241" spans="4:9" x14ac:dyDescent="0.25">
      <c r="D241" s="124"/>
      <c r="H241" s="142"/>
      <c r="I241" s="151"/>
    </row>
    <row r="242" spans="4:9" x14ac:dyDescent="0.25">
      <c r="D242" s="123"/>
      <c r="H242" s="142"/>
      <c r="I242" s="151"/>
    </row>
    <row r="243" spans="4:9" x14ac:dyDescent="0.25">
      <c r="D243" s="123"/>
      <c r="H243" s="142"/>
      <c r="I243" s="151"/>
    </row>
    <row r="244" spans="4:9" x14ac:dyDescent="0.25">
      <c r="D244" s="123"/>
      <c r="H244" s="142"/>
      <c r="I244" s="151"/>
    </row>
    <row r="245" spans="4:9" x14ac:dyDescent="0.25">
      <c r="D245" s="123"/>
      <c r="H245" s="142"/>
      <c r="I245" s="151"/>
    </row>
    <row r="246" spans="4:9" x14ac:dyDescent="0.25">
      <c r="D246" s="123"/>
      <c r="H246" s="142"/>
      <c r="I246" s="151"/>
    </row>
    <row r="247" spans="4:9" x14ac:dyDescent="0.25">
      <c r="D247" s="123"/>
      <c r="H247" s="142"/>
      <c r="I247" s="151"/>
    </row>
    <row r="248" spans="4:9" x14ac:dyDescent="0.25">
      <c r="D248" s="123"/>
      <c r="H248" s="142"/>
      <c r="I248" s="151"/>
    </row>
    <row r="249" spans="4:9" x14ac:dyDescent="0.25">
      <c r="D249" s="123"/>
      <c r="H249" s="142"/>
      <c r="I249" s="151"/>
    </row>
    <row r="250" spans="4:9" x14ac:dyDescent="0.25">
      <c r="D250" s="123"/>
      <c r="H250" s="142"/>
      <c r="I250" s="151"/>
    </row>
    <row r="251" spans="4:9" x14ac:dyDescent="0.25">
      <c r="D251" s="123"/>
      <c r="H251" s="142"/>
      <c r="I251" s="151"/>
    </row>
    <row r="252" spans="4:9" x14ac:dyDescent="0.25">
      <c r="D252" s="124"/>
      <c r="H252" s="142"/>
      <c r="I252" s="151"/>
    </row>
    <row r="253" spans="4:9" x14ac:dyDescent="0.25">
      <c r="D253" s="123"/>
      <c r="H253" s="142"/>
      <c r="I253" s="151"/>
    </row>
    <row r="254" spans="4:9" x14ac:dyDescent="0.25">
      <c r="D254" s="123"/>
      <c r="H254" s="142"/>
      <c r="I254" s="151"/>
    </row>
    <row r="255" spans="4:9" x14ac:dyDescent="0.25">
      <c r="D255" s="123"/>
      <c r="H255" s="142"/>
      <c r="I255" s="151"/>
    </row>
    <row r="256" spans="4:9" x14ac:dyDescent="0.25">
      <c r="D256" s="123"/>
      <c r="H256" s="142"/>
      <c r="I256" s="151"/>
    </row>
    <row r="257" spans="4:9" x14ac:dyDescent="0.25">
      <c r="D257" s="123"/>
      <c r="H257" s="142"/>
      <c r="I257" s="151"/>
    </row>
    <row r="258" spans="4:9" x14ac:dyDescent="0.25">
      <c r="D258" s="123"/>
      <c r="H258" s="142"/>
      <c r="I258" s="151"/>
    </row>
    <row r="259" spans="4:9" x14ac:dyDescent="0.25">
      <c r="D259" s="123"/>
      <c r="H259" s="142"/>
      <c r="I259" s="151"/>
    </row>
    <row r="260" spans="4:9" x14ac:dyDescent="0.25">
      <c r="D260" s="123"/>
      <c r="H260" s="142"/>
      <c r="I260" s="151"/>
    </row>
    <row r="261" spans="4:9" x14ac:dyDescent="0.25">
      <c r="D261" s="123"/>
      <c r="H261" s="142"/>
      <c r="I261" s="151"/>
    </row>
    <row r="262" spans="4:9" x14ac:dyDescent="0.25">
      <c r="D262" s="123"/>
      <c r="H262" s="142"/>
      <c r="I262" s="151"/>
    </row>
    <row r="263" spans="4:9" x14ac:dyDescent="0.25">
      <c r="D263" s="124"/>
      <c r="H263" s="142"/>
      <c r="I263" s="151"/>
    </row>
    <row r="264" spans="4:9" x14ac:dyDescent="0.25">
      <c r="D264" s="123"/>
      <c r="H264" s="142"/>
      <c r="I264" s="151"/>
    </row>
    <row r="265" spans="4:9" x14ac:dyDescent="0.25">
      <c r="D265" s="123"/>
      <c r="H265" s="142"/>
      <c r="I265" s="151"/>
    </row>
    <row r="266" spans="4:9" x14ac:dyDescent="0.25">
      <c r="D266" s="123"/>
      <c r="H266" s="142"/>
      <c r="I266" s="151"/>
    </row>
    <row r="267" spans="4:9" x14ac:dyDescent="0.25">
      <c r="D267" s="123"/>
      <c r="H267" s="142"/>
      <c r="I267" s="151"/>
    </row>
    <row r="268" spans="4:9" x14ac:dyDescent="0.25">
      <c r="D268" s="123"/>
      <c r="H268" s="142"/>
      <c r="I268" s="151"/>
    </row>
    <row r="269" spans="4:9" x14ac:dyDescent="0.25">
      <c r="D269" s="123"/>
      <c r="H269" s="142"/>
      <c r="I269" s="151"/>
    </row>
    <row r="270" spans="4:9" x14ac:dyDescent="0.25">
      <c r="D270" s="123"/>
      <c r="H270" s="142"/>
      <c r="I270" s="151"/>
    </row>
    <row r="271" spans="4:9" x14ac:dyDescent="0.25">
      <c r="D271" s="123"/>
      <c r="H271" s="142"/>
      <c r="I271" s="151"/>
    </row>
    <row r="272" spans="4:9" x14ac:dyDescent="0.25">
      <c r="D272" s="123"/>
      <c r="H272" s="142"/>
      <c r="I272" s="151"/>
    </row>
    <row r="273" spans="4:9" x14ac:dyDescent="0.25">
      <c r="D273" s="123"/>
      <c r="H273" s="142"/>
      <c r="I273" s="151"/>
    </row>
    <row r="274" spans="4:9" x14ac:dyDescent="0.25">
      <c r="D274" s="124"/>
      <c r="H274" s="142"/>
      <c r="I274" s="151"/>
    </row>
    <row r="275" spans="4:9" x14ac:dyDescent="0.25">
      <c r="D275" s="124"/>
      <c r="H275" s="142"/>
      <c r="I275" s="151"/>
    </row>
    <row r="276" spans="4:9" x14ac:dyDescent="0.25">
      <c r="D276" s="124"/>
      <c r="H276" s="142"/>
      <c r="I276" s="151"/>
    </row>
    <row r="277" spans="4:9" x14ac:dyDescent="0.25">
      <c r="D277" s="124"/>
      <c r="H277" s="142"/>
      <c r="I277" s="151"/>
    </row>
    <row r="278" spans="4:9" x14ac:dyDescent="0.25">
      <c r="D278" s="124"/>
      <c r="H278" s="142"/>
      <c r="I278" s="151"/>
    </row>
    <row r="279" spans="4:9" x14ac:dyDescent="0.25">
      <c r="D279" s="124"/>
      <c r="H279" s="142"/>
      <c r="I279" s="151"/>
    </row>
    <row r="280" spans="4:9" x14ac:dyDescent="0.25">
      <c r="D280" s="124"/>
      <c r="H280" s="142"/>
      <c r="I280" s="151"/>
    </row>
    <row r="281" spans="4:9" x14ac:dyDescent="0.25">
      <c r="D281" s="124"/>
      <c r="H281" s="142"/>
      <c r="I281" s="151"/>
    </row>
    <row r="282" spans="4:9" x14ac:dyDescent="0.25">
      <c r="D282" s="124"/>
      <c r="H282" s="142"/>
      <c r="I282" s="151"/>
    </row>
    <row r="283" spans="4:9" x14ac:dyDescent="0.25">
      <c r="D283" s="124"/>
    </row>
    <row r="284" spans="4:9" x14ac:dyDescent="0.25">
      <c r="D284" s="124"/>
    </row>
    <row r="285" spans="4:9" x14ac:dyDescent="0.25">
      <c r="D285" s="124"/>
    </row>
    <row r="286" spans="4:9" x14ac:dyDescent="0.25">
      <c r="D286" s="123"/>
    </row>
    <row r="287" spans="4:9" x14ac:dyDescent="0.25">
      <c r="D287" s="123"/>
    </row>
    <row r="288" spans="4:9" x14ac:dyDescent="0.25">
      <c r="D288" s="123"/>
    </row>
    <row r="289" spans="4:4" x14ac:dyDescent="0.25">
      <c r="D289" s="123"/>
    </row>
    <row r="290" spans="4:4" x14ac:dyDescent="0.25">
      <c r="D290" s="123"/>
    </row>
    <row r="291" spans="4:4" x14ac:dyDescent="0.25">
      <c r="D291" s="123"/>
    </row>
    <row r="292" spans="4:4" x14ac:dyDescent="0.25">
      <c r="D292" s="123"/>
    </row>
    <row r="293" spans="4:4" x14ac:dyDescent="0.25">
      <c r="D293" s="123"/>
    </row>
    <row r="294" spans="4:4" x14ac:dyDescent="0.25">
      <c r="D294" s="123"/>
    </row>
    <row r="295" spans="4:4" x14ac:dyDescent="0.25">
      <c r="D295" s="123"/>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1.85546875" style="5" hidden="1" customWidth="1"/>
    <col min="3" max="3" width="7.7109375" style="137" customWidth="1"/>
    <col min="4" max="4" width="12.42578125" style="137" customWidth="1"/>
    <col min="5" max="5" width="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09"/>
      <c r="C1" s="262">
        <f>'Configurações Básicas'!$E$5</f>
        <v>2018</v>
      </c>
      <c r="D1" s="262"/>
      <c r="E1" s="262"/>
      <c r="F1" s="262"/>
      <c r="G1" s="262"/>
      <c r="H1" s="262"/>
      <c r="I1" s="262"/>
      <c r="J1" s="262"/>
      <c r="K1" s="262"/>
      <c r="L1" s="262"/>
      <c r="M1" s="262"/>
      <c r="N1" s="262"/>
      <c r="O1" s="85"/>
      <c r="P1" s="85"/>
      <c r="R1" s="107"/>
      <c r="S1" s="107"/>
      <c r="T1" s="107"/>
      <c r="U1" s="107"/>
      <c r="V1" s="107"/>
      <c r="W1" s="108"/>
      <c r="X1" s="107"/>
      <c r="Y1" s="105"/>
      <c r="Z1" s="105"/>
      <c r="AA1" s="105"/>
      <c r="AB1" s="105"/>
    </row>
    <row r="2" spans="1:28" s="8" customFormat="1" ht="37.5" hidden="1" customHeight="1" thickBot="1" x14ac:dyDescent="0.3">
      <c r="A2" s="209"/>
      <c r="C2" s="104"/>
      <c r="D2" s="104"/>
      <c r="E2" s="104"/>
      <c r="F2" s="192"/>
      <c r="G2" s="104"/>
      <c r="H2" s="104"/>
      <c r="I2" s="104"/>
      <c r="J2" s="225"/>
      <c r="K2" s="225"/>
      <c r="L2" s="104"/>
      <c r="M2" s="104"/>
      <c r="N2" s="104"/>
      <c r="O2" s="104"/>
      <c r="P2" s="104"/>
      <c r="Q2" s="104"/>
      <c r="R2" s="107"/>
      <c r="S2" s="107"/>
      <c r="T2" s="107"/>
      <c r="U2" s="107"/>
      <c r="V2" s="107"/>
      <c r="W2" s="108"/>
      <c r="X2" s="107"/>
      <c r="Y2" s="105"/>
      <c r="Z2" s="105"/>
      <c r="AA2" s="105"/>
      <c r="AB2" s="105"/>
    </row>
    <row r="3" spans="1:28" s="232" customFormat="1" ht="39" customHeight="1" thickTop="1" thickBot="1" x14ac:dyDescent="0.3">
      <c r="A3" s="209"/>
      <c r="B3" s="5"/>
      <c r="C3" s="5"/>
      <c r="D3" s="5"/>
      <c r="E3" s="5"/>
      <c r="F3" s="193"/>
      <c r="G3" s="24"/>
      <c r="H3" s="10"/>
      <c r="I3" s="10"/>
      <c r="J3" s="226"/>
      <c r="K3" s="226"/>
      <c r="L3" s="5"/>
      <c r="M3" s="5"/>
      <c r="N3" s="5"/>
      <c r="O3" s="5"/>
      <c r="P3" s="5"/>
      <c r="Q3" s="5"/>
      <c r="W3" s="242"/>
    </row>
    <row r="4" spans="1:28" s="232" customFormat="1" ht="30.75" customHeight="1" thickTop="1" thickBot="1" x14ac:dyDescent="0.3">
      <c r="A4" s="209"/>
      <c r="B4" s="5"/>
      <c r="C4" s="161" t="s">
        <v>12</v>
      </c>
      <c r="D4" s="161" t="s">
        <v>316</v>
      </c>
      <c r="E4" s="156" t="s">
        <v>15</v>
      </c>
      <c r="F4" s="194" t="s">
        <v>317</v>
      </c>
      <c r="G4" s="156" t="s">
        <v>14</v>
      </c>
      <c r="H4" s="161" t="s">
        <v>501</v>
      </c>
      <c r="I4" s="161" t="s">
        <v>502</v>
      </c>
      <c r="J4" s="227" t="s">
        <v>318</v>
      </c>
      <c r="K4" s="227" t="s">
        <v>319</v>
      </c>
      <c r="L4" s="156" t="s">
        <v>16</v>
      </c>
      <c r="M4" s="161" t="s">
        <v>320</v>
      </c>
      <c r="N4" s="166" t="s">
        <v>17</v>
      </c>
      <c r="O4" s="5"/>
      <c r="P4" s="269" t="s">
        <v>23</v>
      </c>
      <c r="Q4" s="269"/>
      <c r="W4" s="243"/>
    </row>
    <row r="5" spans="1:28" s="232" customFormat="1" ht="19.5" customHeight="1" thickTop="1" thickBot="1" x14ac:dyDescent="0.3">
      <c r="A5" s="209"/>
      <c r="B5" s="5"/>
      <c r="C5" s="136">
        <v>20</v>
      </c>
      <c r="D5" s="138">
        <v>43120</v>
      </c>
      <c r="E5" s="43" t="s">
        <v>311</v>
      </c>
      <c r="F5" s="136" t="s">
        <v>554</v>
      </c>
      <c r="G5" s="43" t="s">
        <v>449</v>
      </c>
      <c r="H5" s="43" t="s">
        <v>555</v>
      </c>
      <c r="I5" s="43"/>
      <c r="J5" s="228">
        <v>0</v>
      </c>
      <c r="K5" s="228">
        <v>10200.92</v>
      </c>
      <c r="L5" s="44" t="s">
        <v>559</v>
      </c>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-200.92000000000007</v>
      </c>
      <c r="O5" s="5"/>
      <c r="P5" s="270" t="s">
        <v>26</v>
      </c>
      <c r="Q5" s="266">
        <v>10000</v>
      </c>
      <c r="R5" s="231"/>
      <c r="S5" s="244" t="str">
        <f>IF(W5="DESPESAS_COM_RH","Despesa",IF(W5="DESPESAS_OPERACIONAIS","Despesa",IF(W5="DESPESAS_DE_MARKETING","Despesa",IF(W5="IMPOSTOS","Despesa",IF(W5="INVESTIMENTOS","Despesa",IF(W5="DESPESAS_9","Despesas",IF(W5="DESPESAS_10","Despesas",IF(W5="DESPESAS_11","Despesas",IF(W5="DESPESAS_12","Despesas","")))))))))</f>
        <v>Despesa</v>
      </c>
      <c r="T5" s="232" t="str">
        <f>IF(W5="DESPESAS_COM_PRODUTOS","Despesa",IF(W5="DESPESAS_COM_SERVICOS","Despesa",IF(W5="DESPESAS_NAO_OPERACIONAIS","Despesa","")))</f>
        <v/>
      </c>
      <c r="U5" s="232" t="str">
        <f>IF(W5="RECEITAS_COM_PRODUTO","Receita",IF(W5="RECEITAS_COM_SERVICOS","Receita",IF(W5="RECEITAS_NAO_OPERACIONAIS","Receita",IF(W5="RECEITA_4","Receita",IF(W5="RECEITA_5","Receita",IF(W5="RECEITA_6","Receita",IF(W5="RECEITA_7","Receita",IF(W5="RECEITA_8","Receita",IF(W5="RECEITA_9","Receita",IF(W5="RECEITA_10","Receita",IF(W5="RECEITA_11","Receita",IF(W5="RECEITA_12","Receita",""))))))))))))</f>
        <v/>
      </c>
      <c r="V5" s="232" t="str">
        <f>IF(S5&lt;&gt;"",S5,IF(T5&lt;&gt;"",T5,IF(U5&lt;&gt;"",U5,"")))</f>
        <v>Despesa</v>
      </c>
      <c r="W5" s="245" t="str">
        <f>VLOOKUP(E5,'PC Receitas'!$AZ$4:$BB$27,3,FALSE)</f>
        <v>DESPESAS_OPERACIONAIS</v>
      </c>
    </row>
    <row r="6" spans="1:28" s="232" customFormat="1" ht="19.5" customHeight="1" thickTop="1" thickBot="1" x14ac:dyDescent="0.3">
      <c r="A6" s="209"/>
      <c r="B6" s="5"/>
      <c r="C6" s="136">
        <v>20</v>
      </c>
      <c r="D6" s="138">
        <v>43120</v>
      </c>
      <c r="E6" s="43" t="s">
        <v>309</v>
      </c>
      <c r="F6" s="136" t="s">
        <v>557</v>
      </c>
      <c r="G6" s="43" t="s">
        <v>356</v>
      </c>
      <c r="H6" s="43" t="s">
        <v>558</v>
      </c>
      <c r="I6" s="43"/>
      <c r="J6" s="228">
        <v>0</v>
      </c>
      <c r="K6" s="228">
        <v>137.94999999999999</v>
      </c>
      <c r="L6" s="44" t="s">
        <v>559</v>
      </c>
      <c r="M6" s="44"/>
      <c r="N6" s="41">
        <f>IF(AND(J6&gt;0,K6&gt;0),N5,  IF(AND(K6&lt;&gt;"",K6&lt;&gt;0),IF(AND(L6="Pago",OR(E6='PC Receitas'!$AZ$16,E6='PC Receitas'!$AZ$17,E6='PC Receitas'!$AZ$18,E6='PC Receitas'!$AZ$19,E6='PC Receitas'!$AZ$20,E6='PC Receitas'!$AZ$21,E6='PC Receitas'!$AZ$22,E6='PC Receitas'!$AZ$23)),N5-K6,N5),IF(AND(L6="Pago",OR(E6='PC Receitas'!$AZ$4,E6='PC Receitas'!$AZ$5,E6='PC Receitas'!$AZ$6)),N5+J6,N5)))</f>
        <v>-200.92000000000007</v>
      </c>
      <c r="O6" s="5"/>
      <c r="P6" s="271"/>
      <c r="Q6" s="267"/>
      <c r="R6" s="231"/>
      <c r="S6" s="244" t="str">
        <f t="shared" ref="S6:S69" si="0">IF(W6="DESPESAS_COM_RH","Despesa",IF(W6="DESPESAS_OPERACIONAIS","Despesa",IF(W6="DESPESAS_DE_MARKETING","Despesa",IF(W6="IMPOSTOS","Despesa",IF(W6="INVESTIMENTOS","Despesa",IF(W6="DESPESAS_9","Despesas",IF(W6="DESPESAS_10","Despesas",IF(W6="DESPESAS_11","Despesas",IF(W6="DESPESAS_12","Despesas","")))))))))</f>
        <v/>
      </c>
      <c r="T6" s="232" t="str">
        <f t="shared" ref="T6:T69" si="1">IF(W6="DESPESAS_COM_PRODUTOS","Despesa",IF(W6="DESPESAS_COM_SERVICOS","Despesa",IF(W6="DESPESAS_NAO_OPERACIONAIS","Despesa","")))</f>
        <v/>
      </c>
      <c r="U6" s="232" t="str">
        <f t="shared" ref="U6:U69" si="2">IF(W6="RECEITAS_COM_PRODUTO","Receita",IF(W6="RECEITAS_COM_SERVICOS","Receita",IF(W6="RECEITAS_NAO_OPERACIONAIS","Receita",IF(W6="RECEITA_4","Receita",IF(W6="RECEITA_5","Receita",IF(W6="RECEITA_6","Receita",IF(W6="RECEITA_7","Receita",IF(W6="RECEITA_8","Receita",IF(W6="RECEITA_9","Receita",IF(W6="RECEITA_10","Receita",IF(W6="RECEITA_11","Receita",IF(W6="RECEITA_12","Receita",""))))))))))))</f>
        <v>Receita</v>
      </c>
      <c r="V6" s="232" t="str">
        <f t="shared" ref="V6:V69" si="3">IF(S6&lt;&gt;"",S6,IF(T6&lt;&gt;"",T6,IF(U6&lt;&gt;"",U6,"")))</f>
        <v>Receita</v>
      </c>
      <c r="W6" s="245" t="str">
        <f>VLOOKUP(E6,'PC Receitas'!$AZ$4:$BB$27,3,FALSE)</f>
        <v>RECEITAS_COM_SERVICOS</v>
      </c>
    </row>
    <row r="7" spans="1:28" s="232" customFormat="1" ht="19.5" customHeight="1" thickTop="1" thickBot="1" x14ac:dyDescent="0.3">
      <c r="A7" s="209"/>
      <c r="B7" s="5"/>
      <c r="C7" s="136">
        <v>20</v>
      </c>
      <c r="D7" s="138">
        <v>43120</v>
      </c>
      <c r="E7" s="43" t="s">
        <v>384</v>
      </c>
      <c r="F7" s="195" t="s">
        <v>554</v>
      </c>
      <c r="G7" s="43" t="s">
        <v>357</v>
      </c>
      <c r="H7" s="138" t="s">
        <v>555</v>
      </c>
      <c r="I7" s="241"/>
      <c r="J7" s="228">
        <v>10200.92</v>
      </c>
      <c r="K7" s="228">
        <v>0</v>
      </c>
      <c r="L7" s="44" t="s">
        <v>556</v>
      </c>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-200.92000000000007</v>
      </c>
      <c r="O7" s="5"/>
      <c r="P7" s="263" t="s">
        <v>24</v>
      </c>
      <c r="Q7" s="266">
        <f>SUMIFS($J$5:$J$586,$E$5:$E$586,'PC Receitas'!BB4,$L$5:$L$586,"Pago")+SUMIFS($J$5:$J$586,$E$5:$E$586,'PC Receitas'!BB5,$L$5:$L$586,"Pago")+SUMIFS($J$5:$J$586,$E$5:$E$586,'PC Receitas'!BB6,$L$5:$L$586,"Pago")</f>
        <v>0</v>
      </c>
      <c r="R7" s="233"/>
      <c r="S7" s="244" t="str">
        <f t="shared" si="0"/>
        <v/>
      </c>
      <c r="T7" s="232" t="str">
        <f t="shared" si="1"/>
        <v/>
      </c>
      <c r="U7" s="232" t="str">
        <f t="shared" si="2"/>
        <v>Receita</v>
      </c>
      <c r="V7" s="232" t="str">
        <f t="shared" si="3"/>
        <v>Receita</v>
      </c>
      <c r="W7" s="245" t="str">
        <f>VLOOKUP(E7,'PC Receitas'!$AZ$4:$BB$27,3,FALSE)</f>
        <v>RECEITAS_NAO_OPERACIONAIS</v>
      </c>
    </row>
    <row r="8" spans="1:28" s="232" customFormat="1" ht="19.5" customHeight="1" thickTop="1" thickBot="1" x14ac:dyDescent="0.3">
      <c r="A8" s="209"/>
      <c r="B8" s="5"/>
      <c r="C8" s="136">
        <v>20</v>
      </c>
      <c r="D8" s="138">
        <v>43120</v>
      </c>
      <c r="E8" s="43" t="s">
        <v>97</v>
      </c>
      <c r="F8" s="195" t="s">
        <v>557</v>
      </c>
      <c r="G8" s="43" t="s">
        <v>535</v>
      </c>
      <c r="H8" s="43" t="s">
        <v>558</v>
      </c>
      <c r="I8" s="44"/>
      <c r="J8" s="228">
        <v>0</v>
      </c>
      <c r="K8" s="228">
        <v>137.94999999999999</v>
      </c>
      <c r="L8" s="44" t="s">
        <v>559</v>
      </c>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-338.87000000000006</v>
      </c>
      <c r="O8" s="5"/>
      <c r="P8" s="263"/>
      <c r="Q8" s="267"/>
      <c r="R8" s="233"/>
      <c r="S8" s="244" t="str">
        <f t="shared" si="0"/>
        <v>Despesa</v>
      </c>
      <c r="T8" s="232" t="str">
        <f t="shared" si="1"/>
        <v/>
      </c>
      <c r="U8" s="232" t="str">
        <f t="shared" si="2"/>
        <v/>
      </c>
      <c r="V8" s="232" t="str">
        <f t="shared" si="3"/>
        <v>Despesa</v>
      </c>
      <c r="W8" s="245" t="str">
        <f>VLOOKUP(E8,'PC Receitas'!$AZ$4:$BB$27,3,FALSE)</f>
        <v>DESPESAS_COM_RH</v>
      </c>
    </row>
    <row r="9" spans="1:28" s="232" customFormat="1" ht="19.5" customHeight="1" thickTop="1" thickBot="1" x14ac:dyDescent="0.3">
      <c r="A9" s="209"/>
      <c r="B9" s="5"/>
      <c r="C9" s="136">
        <v>20</v>
      </c>
      <c r="D9" s="138">
        <v>43120</v>
      </c>
      <c r="E9" s="43" t="s">
        <v>309</v>
      </c>
      <c r="F9" s="195" t="s">
        <v>560</v>
      </c>
      <c r="G9" s="43" t="s">
        <v>534</v>
      </c>
      <c r="H9" s="43" t="s">
        <v>558</v>
      </c>
      <c r="I9" s="122" t="s">
        <v>53</v>
      </c>
      <c r="J9" s="228">
        <v>2.1</v>
      </c>
      <c r="K9" s="228">
        <v>0</v>
      </c>
      <c r="L9" s="44" t="s">
        <v>556</v>
      </c>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-338.87000000000006</v>
      </c>
      <c r="O9" s="5"/>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3105.75</v>
      </c>
      <c r="R9" s="233"/>
      <c r="S9" s="244" t="str">
        <f t="shared" si="0"/>
        <v/>
      </c>
      <c r="T9" s="232" t="str">
        <f t="shared" si="1"/>
        <v/>
      </c>
      <c r="U9" s="232" t="str">
        <f t="shared" si="2"/>
        <v>Receita</v>
      </c>
      <c r="V9" s="232" t="str">
        <f t="shared" si="3"/>
        <v>Receita</v>
      </c>
      <c r="W9" s="245" t="str">
        <f>VLOOKUP(E9,'PC Receitas'!$AZ$4:$BB$27,3,FALSE)</f>
        <v>RECEITAS_COM_SERVICOS</v>
      </c>
    </row>
    <row r="10" spans="1:28" s="232" customFormat="1" ht="19.5" customHeight="1" thickTop="1" thickBot="1" x14ac:dyDescent="0.3">
      <c r="A10" s="209"/>
      <c r="B10" s="5"/>
      <c r="C10" s="136">
        <v>20</v>
      </c>
      <c r="D10" s="138">
        <v>43120</v>
      </c>
      <c r="E10" s="43" t="s">
        <v>312</v>
      </c>
      <c r="F10" s="136" t="s">
        <v>561</v>
      </c>
      <c r="G10" s="43" t="s">
        <v>537</v>
      </c>
      <c r="H10" s="138" t="s">
        <v>558</v>
      </c>
      <c r="I10" s="44"/>
      <c r="J10" s="228">
        <v>0</v>
      </c>
      <c r="K10" s="228">
        <v>234.58</v>
      </c>
      <c r="L10" s="44" t="s">
        <v>559</v>
      </c>
      <c r="M10" s="44"/>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-573.45000000000005</v>
      </c>
      <c r="O10" s="5"/>
      <c r="P10" s="263"/>
      <c r="Q10" s="265"/>
      <c r="R10" s="233"/>
      <c r="S10" s="244" t="str">
        <f t="shared" si="0"/>
        <v>Despesa</v>
      </c>
      <c r="T10" s="232" t="str">
        <f t="shared" si="1"/>
        <v/>
      </c>
      <c r="U10" s="232" t="str">
        <f t="shared" si="2"/>
        <v/>
      </c>
      <c r="V10" s="232" t="str">
        <f t="shared" si="3"/>
        <v>Despesa</v>
      </c>
      <c r="W10" s="245" t="str">
        <f>VLOOKUP(E10,'PC Receitas'!$AZ$4:$BB$27,3,FALSE)</f>
        <v>INVESTIMENTOS</v>
      </c>
    </row>
    <row r="11" spans="1:28" s="232" customFormat="1" ht="19.5" customHeight="1" thickTop="1" thickBot="1" x14ac:dyDescent="0.3">
      <c r="A11" s="209"/>
      <c r="B11" s="5"/>
      <c r="C11" s="136">
        <v>20</v>
      </c>
      <c r="D11" s="138">
        <v>43120</v>
      </c>
      <c r="E11" s="43" t="s">
        <v>312</v>
      </c>
      <c r="F11" s="195" t="s">
        <v>562</v>
      </c>
      <c r="G11" s="43" t="s">
        <v>537</v>
      </c>
      <c r="H11" s="43" t="s">
        <v>558</v>
      </c>
      <c r="I11" s="122"/>
      <c r="J11" s="228">
        <v>0</v>
      </c>
      <c r="K11" s="228">
        <v>390.93</v>
      </c>
      <c r="L11" s="44" t="s">
        <v>559</v>
      </c>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-964.38000000000011</v>
      </c>
      <c r="O11" s="5"/>
      <c r="P11" s="263" t="s">
        <v>27</v>
      </c>
      <c r="Q11" s="264">
        <f>Q7-Q9</f>
        <v>-3105.75</v>
      </c>
      <c r="R11" s="233"/>
      <c r="S11" s="244" t="str">
        <f t="shared" si="0"/>
        <v>Despesa</v>
      </c>
      <c r="T11" s="232" t="str">
        <f t="shared" si="1"/>
        <v/>
      </c>
      <c r="U11" s="232" t="str">
        <f t="shared" si="2"/>
        <v/>
      </c>
      <c r="V11" s="232" t="str">
        <f t="shared" si="3"/>
        <v>Despesa</v>
      </c>
      <c r="W11" s="245" t="str">
        <f>VLOOKUP(E11,'PC Receitas'!$AZ$4:$BB$27,3,FALSE)</f>
        <v>INVESTIMENTOS</v>
      </c>
    </row>
    <row r="12" spans="1:28" s="232" customFormat="1" ht="19.5" customHeight="1" thickTop="1" thickBot="1" x14ac:dyDescent="0.3">
      <c r="A12" s="209"/>
      <c r="B12" s="5"/>
      <c r="C12" s="136">
        <v>20</v>
      </c>
      <c r="D12" s="138">
        <v>43120</v>
      </c>
      <c r="E12" s="43" t="s">
        <v>308</v>
      </c>
      <c r="F12" s="195" t="s">
        <v>563</v>
      </c>
      <c r="G12" s="43" t="s">
        <v>479</v>
      </c>
      <c r="H12" s="43" t="s">
        <v>564</v>
      </c>
      <c r="I12" s="122" t="s">
        <v>55</v>
      </c>
      <c r="J12" s="228">
        <v>0</v>
      </c>
      <c r="K12" s="228">
        <v>2480.2399999999998</v>
      </c>
      <c r="L12" s="44" t="s">
        <v>559</v>
      </c>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-3444.62</v>
      </c>
      <c r="O12" s="5"/>
      <c r="P12" s="263"/>
      <c r="Q12" s="265"/>
      <c r="R12" s="233"/>
      <c r="S12" s="244" t="str">
        <f t="shared" si="0"/>
        <v>Despesa</v>
      </c>
      <c r="T12" s="232" t="str">
        <f t="shared" si="1"/>
        <v/>
      </c>
      <c r="U12" s="232" t="str">
        <f t="shared" si="2"/>
        <v/>
      </c>
      <c r="V12" s="232" t="str">
        <f t="shared" si="3"/>
        <v>Despesa</v>
      </c>
      <c r="W12" s="245" t="str">
        <f>VLOOKUP(E12,'PC Receitas'!$AZ$4:$BB$27,3,FALSE)</f>
        <v>IMPOSTOS</v>
      </c>
    </row>
    <row r="13" spans="1:28" s="232" customFormat="1" ht="19.5" customHeight="1" thickTop="1" thickBot="1" x14ac:dyDescent="0.3">
      <c r="A13" s="209"/>
      <c r="B13" s="5"/>
      <c r="C13" s="136">
        <v>20</v>
      </c>
      <c r="D13" s="138">
        <v>43120</v>
      </c>
      <c r="E13" s="43" t="s">
        <v>309</v>
      </c>
      <c r="F13" s="195" t="s">
        <v>565</v>
      </c>
      <c r="G13" s="43" t="s">
        <v>534</v>
      </c>
      <c r="H13" s="43" t="s">
        <v>558</v>
      </c>
      <c r="I13" s="122"/>
      <c r="J13" s="228">
        <v>2.1</v>
      </c>
      <c r="K13" s="228">
        <v>0</v>
      </c>
      <c r="L13" s="44" t="s">
        <v>556</v>
      </c>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-3444.62</v>
      </c>
      <c r="O13" s="5"/>
      <c r="P13" s="263" t="s">
        <v>46</v>
      </c>
      <c r="Q13" s="264">
        <f>N586</f>
        <v>10600.150000000003</v>
      </c>
      <c r="R13" s="233"/>
      <c r="S13" s="244" t="str">
        <f t="shared" si="0"/>
        <v/>
      </c>
      <c r="T13" s="232" t="str">
        <f t="shared" si="1"/>
        <v/>
      </c>
      <c r="U13" s="232" t="str">
        <f t="shared" si="2"/>
        <v>Receita</v>
      </c>
      <c r="V13" s="232" t="str">
        <f t="shared" si="3"/>
        <v>Receita</v>
      </c>
      <c r="W13" s="245" t="str">
        <f>VLOOKUP(E13,'PC Receitas'!$AZ$4:$BB$27,3,FALSE)</f>
        <v>RECEITAS_COM_SERVICOS</v>
      </c>
    </row>
    <row r="14" spans="1:28" s="232" customFormat="1" ht="19.5" customHeight="1" thickTop="1" thickBot="1" x14ac:dyDescent="0.3">
      <c r="A14" s="209"/>
      <c r="B14" s="5"/>
      <c r="C14" s="136">
        <v>20</v>
      </c>
      <c r="D14" s="138">
        <v>43120</v>
      </c>
      <c r="E14" s="43" t="s">
        <v>309</v>
      </c>
      <c r="F14" s="136" t="s">
        <v>566</v>
      </c>
      <c r="G14" s="43" t="s">
        <v>534</v>
      </c>
      <c r="H14" s="43" t="s">
        <v>558</v>
      </c>
      <c r="I14" s="44"/>
      <c r="J14" s="228">
        <v>2.1</v>
      </c>
      <c r="K14" s="228">
        <v>0</v>
      </c>
      <c r="L14" s="44" t="s">
        <v>556</v>
      </c>
      <c r="M14" s="44"/>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-3444.62</v>
      </c>
      <c r="O14" s="5"/>
      <c r="P14" s="263"/>
      <c r="Q14" s="268"/>
      <c r="R14" s="233"/>
      <c r="S14" s="244" t="str">
        <f t="shared" si="0"/>
        <v/>
      </c>
      <c r="T14" s="232" t="str">
        <f t="shared" si="1"/>
        <v/>
      </c>
      <c r="U14" s="232" t="str">
        <f t="shared" si="2"/>
        <v>Receita</v>
      </c>
      <c r="V14" s="232" t="str">
        <f t="shared" si="3"/>
        <v>Receita</v>
      </c>
      <c r="W14" s="245" t="str">
        <f>VLOOKUP(E14,'PC Receitas'!$AZ$4:$BB$27,3,FALSE)</f>
        <v>RECEITAS_COM_SERVICOS</v>
      </c>
    </row>
    <row r="15" spans="1:28" s="232" customFormat="1" ht="19.5" customHeight="1" thickTop="1" thickBot="1" x14ac:dyDescent="0.3">
      <c r="A15" s="209"/>
      <c r="B15" s="5"/>
      <c r="C15" s="136">
        <v>20</v>
      </c>
      <c r="D15" s="138">
        <v>43120</v>
      </c>
      <c r="E15" s="43" t="s">
        <v>309</v>
      </c>
      <c r="F15" s="136">
        <v>14521</v>
      </c>
      <c r="G15" s="43" t="s">
        <v>534</v>
      </c>
      <c r="H15" s="43" t="s">
        <v>558</v>
      </c>
      <c r="I15" s="44"/>
      <c r="J15" s="228">
        <v>2.1</v>
      </c>
      <c r="K15" s="228">
        <v>0</v>
      </c>
      <c r="L15" s="44" t="s">
        <v>556</v>
      </c>
      <c r="M15" s="44"/>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-3444.62</v>
      </c>
      <c r="O15" s="5"/>
      <c r="P15" s="5"/>
      <c r="Q15" s="5"/>
      <c r="S15" s="244" t="str">
        <f t="shared" si="0"/>
        <v/>
      </c>
      <c r="T15" s="232" t="str">
        <f t="shared" si="1"/>
        <v/>
      </c>
      <c r="U15" s="232" t="str">
        <f t="shared" si="2"/>
        <v>Receita</v>
      </c>
      <c r="V15" s="232" t="str">
        <f t="shared" si="3"/>
        <v>Receita</v>
      </c>
      <c r="W15" s="245" t="str">
        <f>VLOOKUP(E15,'PC Receitas'!$AZ$4:$BB$27,3,FALSE)</f>
        <v>RECEITAS_COM_SERVICOS</v>
      </c>
    </row>
    <row r="16" spans="1:28" s="232" customFormat="1" ht="19.5" customHeight="1" thickTop="1" thickBot="1" x14ac:dyDescent="0.3">
      <c r="A16" s="209"/>
      <c r="B16" s="5"/>
      <c r="C16" s="136">
        <v>20</v>
      </c>
      <c r="D16" s="138">
        <v>43120</v>
      </c>
      <c r="E16" s="43" t="s">
        <v>97</v>
      </c>
      <c r="F16" s="136" t="s">
        <v>567</v>
      </c>
      <c r="G16" s="43" t="s">
        <v>568</v>
      </c>
      <c r="H16" s="43" t="s">
        <v>555</v>
      </c>
      <c r="I16" s="44" t="s">
        <v>56</v>
      </c>
      <c r="J16" s="228">
        <v>0</v>
      </c>
      <c r="K16" s="228">
        <v>894.2</v>
      </c>
      <c r="L16" s="44" t="s">
        <v>559</v>
      </c>
      <c r="M16" s="44"/>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-4338.82</v>
      </c>
      <c r="O16" s="5"/>
      <c r="P16" s="109" t="str">
        <f>'PC Receitas'!BB4</f>
        <v>RECEITAS_COM_PRODUTO</v>
      </c>
      <c r="Q16" s="5"/>
      <c r="S16" s="244" t="str">
        <f t="shared" si="0"/>
        <v>Despesa</v>
      </c>
      <c r="T16" s="232" t="str">
        <f t="shared" si="1"/>
        <v/>
      </c>
      <c r="U16" s="232" t="str">
        <f t="shared" si="2"/>
        <v/>
      </c>
      <c r="V16" s="232" t="str">
        <f t="shared" si="3"/>
        <v>Despesa</v>
      </c>
      <c r="W16" s="245" t="str">
        <f>VLOOKUP(E16,'PC Receitas'!$AZ$4:$BB$27,3,FALSE)</f>
        <v>DESPESAS_COM_RH</v>
      </c>
    </row>
    <row r="17" spans="1:23" s="232" customFormat="1" ht="19.5" customHeight="1" thickTop="1" thickBot="1" x14ac:dyDescent="0.3">
      <c r="A17" s="209"/>
      <c r="B17" s="5"/>
      <c r="C17" s="136">
        <v>20</v>
      </c>
      <c r="D17" s="138">
        <v>43120</v>
      </c>
      <c r="E17" s="43" t="s">
        <v>97</v>
      </c>
      <c r="F17" s="136" t="s">
        <v>569</v>
      </c>
      <c r="G17" s="43" t="s">
        <v>568</v>
      </c>
      <c r="H17" s="43" t="s">
        <v>555</v>
      </c>
      <c r="I17" s="44"/>
      <c r="J17" s="228">
        <v>0</v>
      </c>
      <c r="K17" s="228">
        <v>1378.1</v>
      </c>
      <c r="L17" s="44" t="s">
        <v>559</v>
      </c>
      <c r="M17" s="44"/>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-5716.92</v>
      </c>
      <c r="O17" s="5"/>
      <c r="P17" s="109" t="str">
        <f>'PC Receitas'!BB5</f>
        <v>RECEITAS_COM_SERVICOS</v>
      </c>
      <c r="Q17" s="5"/>
      <c r="S17" s="244" t="str">
        <f t="shared" si="0"/>
        <v>Despesa</v>
      </c>
      <c r="T17" s="232" t="str">
        <f t="shared" si="1"/>
        <v/>
      </c>
      <c r="U17" s="232" t="str">
        <f t="shared" si="2"/>
        <v/>
      </c>
      <c r="V17" s="232" t="str">
        <f t="shared" si="3"/>
        <v>Despesa</v>
      </c>
      <c r="W17" s="245" t="str">
        <f>VLOOKUP(E17,'PC Receitas'!$AZ$4:$BB$27,3,FALSE)</f>
        <v>DESPESAS_COM_RH</v>
      </c>
    </row>
    <row r="18" spans="1:23" s="232" customFormat="1" ht="19.5" customHeight="1" thickTop="1" thickBot="1" x14ac:dyDescent="0.3">
      <c r="A18" s="209"/>
      <c r="B18" s="5"/>
      <c r="C18" s="136">
        <v>20</v>
      </c>
      <c r="D18" s="138">
        <v>43120</v>
      </c>
      <c r="E18" s="43" t="s">
        <v>311</v>
      </c>
      <c r="F18" s="136">
        <v>14540</v>
      </c>
      <c r="G18" s="43" t="s">
        <v>570</v>
      </c>
      <c r="H18" s="43" t="s">
        <v>558</v>
      </c>
      <c r="I18" s="44"/>
      <c r="J18" s="228">
        <v>0</v>
      </c>
      <c r="K18" s="228">
        <v>2.1</v>
      </c>
      <c r="L18" s="44" t="s">
        <v>559</v>
      </c>
      <c r="M18" s="44"/>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-5719.02</v>
      </c>
      <c r="O18" s="5"/>
      <c r="P18" s="109" t="str">
        <f>'PC Receitas'!BB6</f>
        <v>RECEITAS_NAO_OPERACIONAIS</v>
      </c>
      <c r="Q18" s="5"/>
      <c r="S18" s="244" t="str">
        <f t="shared" si="0"/>
        <v>Despesa</v>
      </c>
      <c r="T18" s="232" t="str">
        <f t="shared" si="1"/>
        <v/>
      </c>
      <c r="U18" s="232" t="str">
        <f t="shared" si="2"/>
        <v/>
      </c>
      <c r="V18" s="232" t="str">
        <f t="shared" si="3"/>
        <v>Despesa</v>
      </c>
      <c r="W18" s="245" t="str">
        <f>VLOOKUP(E18,'PC Receitas'!$AZ$4:$BB$27,3,FALSE)</f>
        <v>DESPESAS_OPERACIONAIS</v>
      </c>
    </row>
    <row r="19" spans="1:23" s="232" customFormat="1" ht="19.5" customHeight="1" thickTop="1" thickBot="1" x14ac:dyDescent="0.3">
      <c r="A19" s="209"/>
      <c r="B19" s="5"/>
      <c r="C19" s="136">
        <v>20</v>
      </c>
      <c r="D19" s="138">
        <v>43120</v>
      </c>
      <c r="E19" s="43" t="s">
        <v>306</v>
      </c>
      <c r="F19" s="195" t="s">
        <v>571</v>
      </c>
      <c r="G19" s="43" t="s">
        <v>358</v>
      </c>
      <c r="H19" s="43" t="s">
        <v>558</v>
      </c>
      <c r="I19" s="122"/>
      <c r="J19" s="228">
        <v>2598</v>
      </c>
      <c r="K19" s="228">
        <v>0</v>
      </c>
      <c r="L19" s="44" t="s">
        <v>559</v>
      </c>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-3121.0200000000004</v>
      </c>
      <c r="O19" s="5"/>
      <c r="P19" s="109" t="str">
        <f>'PC Receitas'!BB16</f>
        <v>DESPESAS_COM_PRODUTOS</v>
      </c>
      <c r="Q19" s="5"/>
      <c r="S19" s="244" t="str">
        <f t="shared" si="0"/>
        <v/>
      </c>
      <c r="T19" s="232" t="str">
        <f t="shared" si="1"/>
        <v/>
      </c>
      <c r="U19" s="232" t="str">
        <f t="shared" si="2"/>
        <v>Receita</v>
      </c>
      <c r="V19" s="232" t="str">
        <f t="shared" si="3"/>
        <v>Receita</v>
      </c>
      <c r="W19" s="245" t="str">
        <f>VLOOKUP(E19,'PC Receitas'!$AZ$4:$BB$27,3,FALSE)</f>
        <v>RECEITAS_COM_PRODUTO</v>
      </c>
    </row>
    <row r="20" spans="1:23" s="232" customFormat="1" ht="19.5" customHeight="1" thickTop="1" thickBot="1" x14ac:dyDescent="0.3">
      <c r="A20" s="209"/>
      <c r="B20" s="5"/>
      <c r="C20" s="136">
        <v>20</v>
      </c>
      <c r="D20" s="138">
        <v>43120</v>
      </c>
      <c r="E20" s="43" t="s">
        <v>309</v>
      </c>
      <c r="F20" s="136">
        <v>14528</v>
      </c>
      <c r="G20" s="43" t="s">
        <v>498</v>
      </c>
      <c r="H20" s="43" t="s">
        <v>558</v>
      </c>
      <c r="I20" s="44"/>
      <c r="J20" s="228">
        <v>2.1</v>
      </c>
      <c r="K20" s="228">
        <v>0</v>
      </c>
      <c r="L20" s="44" t="s">
        <v>572</v>
      </c>
      <c r="M20" s="44"/>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-3121.0200000000004</v>
      </c>
      <c r="O20" s="5"/>
      <c r="P20" s="109" t="str">
        <f>'PC Receitas'!BB17</f>
        <v>DESPESAS_COM_SERVICOS</v>
      </c>
      <c r="Q20" s="5"/>
      <c r="S20" s="244" t="str">
        <f t="shared" si="0"/>
        <v/>
      </c>
      <c r="T20" s="232" t="str">
        <f t="shared" si="1"/>
        <v/>
      </c>
      <c r="U20" s="232" t="str">
        <f t="shared" si="2"/>
        <v>Receita</v>
      </c>
      <c r="V20" s="232" t="str">
        <f t="shared" si="3"/>
        <v>Receita</v>
      </c>
      <c r="W20" s="245" t="str">
        <f>VLOOKUP(E20,'PC Receitas'!$AZ$4:$BB$27,3,FALSE)</f>
        <v>RECEITAS_COM_SERVICOS</v>
      </c>
    </row>
    <row r="21" spans="1:23" s="232" customFormat="1" ht="19.5" customHeight="1" thickTop="1" thickBot="1" x14ac:dyDescent="0.3">
      <c r="A21" s="209"/>
      <c r="B21" s="5"/>
      <c r="C21" s="136">
        <v>20</v>
      </c>
      <c r="D21" s="138">
        <v>43120</v>
      </c>
      <c r="E21" s="43" t="s">
        <v>384</v>
      </c>
      <c r="F21" s="136">
        <v>14531</v>
      </c>
      <c r="G21" s="43" t="s">
        <v>359</v>
      </c>
      <c r="H21" s="43" t="s">
        <v>558</v>
      </c>
      <c r="I21" s="44"/>
      <c r="J21" s="228">
        <v>2120</v>
      </c>
      <c r="K21" s="228">
        <v>0</v>
      </c>
      <c r="L21" s="44" t="s">
        <v>559</v>
      </c>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-1001.0200000000004</v>
      </c>
      <c r="O21" s="5"/>
      <c r="P21" s="109" t="str">
        <f>'PC Receitas'!BB18</f>
        <v>DESPESAS_NAO_OPERACIONAIS</v>
      </c>
      <c r="Q21" s="5"/>
      <c r="S21" s="244" t="str">
        <f t="shared" si="0"/>
        <v/>
      </c>
      <c r="T21" s="232" t="str">
        <f t="shared" si="1"/>
        <v/>
      </c>
      <c r="U21" s="232" t="str">
        <f t="shared" si="2"/>
        <v>Receita</v>
      </c>
      <c r="V21" s="232" t="str">
        <f t="shared" si="3"/>
        <v>Receita</v>
      </c>
      <c r="W21" s="245" t="str">
        <f>VLOOKUP(E21,'PC Receitas'!$AZ$4:$BB$27,3,FALSE)</f>
        <v>RECEITAS_NAO_OPERACIONAIS</v>
      </c>
    </row>
    <row r="22" spans="1:23" s="232" customFormat="1" ht="19.5" customHeight="1" thickTop="1" thickBot="1" x14ac:dyDescent="0.3">
      <c r="A22" s="209"/>
      <c r="B22" s="5"/>
      <c r="C22" s="136">
        <v>20</v>
      </c>
      <c r="D22" s="138">
        <v>43120</v>
      </c>
      <c r="E22" s="43" t="s">
        <v>306</v>
      </c>
      <c r="F22" s="136">
        <v>14534</v>
      </c>
      <c r="G22" s="43" t="s">
        <v>360</v>
      </c>
      <c r="H22" s="138" t="s">
        <v>558</v>
      </c>
      <c r="I22" s="44"/>
      <c r="J22" s="228">
        <v>9567.43</v>
      </c>
      <c r="K22" s="228">
        <v>0</v>
      </c>
      <c r="L22" s="44" t="s">
        <v>559</v>
      </c>
      <c r="M22" s="44"/>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8566.41</v>
      </c>
      <c r="O22" s="5"/>
      <c r="P22" s="109" t="str">
        <f>'PC Receitas'!BB19</f>
        <v>DESPESAS_COM_RH</v>
      </c>
      <c r="Q22" s="5"/>
      <c r="S22" s="244" t="str">
        <f t="shared" si="0"/>
        <v/>
      </c>
      <c r="T22" s="232" t="str">
        <f t="shared" si="1"/>
        <v/>
      </c>
      <c r="U22" s="232" t="str">
        <f t="shared" si="2"/>
        <v>Receita</v>
      </c>
      <c r="V22" s="232" t="str">
        <f t="shared" si="3"/>
        <v>Receita</v>
      </c>
      <c r="W22" s="245" t="str">
        <f>VLOOKUP(E22,'PC Receitas'!$AZ$4:$BB$27,3,FALSE)</f>
        <v>RECEITAS_COM_PRODUTO</v>
      </c>
    </row>
    <row r="23" spans="1:23" s="232" customFormat="1" ht="19.5" customHeight="1" thickTop="1" thickBot="1" x14ac:dyDescent="0.3">
      <c r="A23" s="209"/>
      <c r="B23" s="5"/>
      <c r="C23" s="136">
        <v>20</v>
      </c>
      <c r="D23" s="138">
        <v>43120</v>
      </c>
      <c r="E23" s="43" t="s">
        <v>309</v>
      </c>
      <c r="F23" s="136">
        <v>14544</v>
      </c>
      <c r="G23" s="43" t="s">
        <v>498</v>
      </c>
      <c r="H23" s="138" t="s">
        <v>558</v>
      </c>
      <c r="I23" s="44"/>
      <c r="J23" s="228">
        <v>11987.54</v>
      </c>
      <c r="K23" s="228">
        <v>0</v>
      </c>
      <c r="L23" s="44" t="s">
        <v>559</v>
      </c>
      <c r="M23" s="44"/>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20553.95</v>
      </c>
      <c r="O23" s="5"/>
      <c r="P23" s="109" t="str">
        <f>'PC Receitas'!BB20</f>
        <v>DESPESAS_OPERACIONAIS</v>
      </c>
      <c r="Q23" s="5"/>
      <c r="S23" s="244" t="str">
        <f t="shared" si="0"/>
        <v/>
      </c>
      <c r="T23" s="232" t="str">
        <f t="shared" si="1"/>
        <v/>
      </c>
      <c r="U23" s="232" t="str">
        <f t="shared" si="2"/>
        <v>Receita</v>
      </c>
      <c r="V23" s="232" t="str">
        <f t="shared" si="3"/>
        <v>Receita</v>
      </c>
      <c r="W23" s="245" t="str">
        <f>VLOOKUP(E23,'PC Receitas'!$AZ$4:$BB$27,3,FALSE)</f>
        <v>RECEITAS_COM_SERVICOS</v>
      </c>
    </row>
    <row r="24" spans="1:23" s="232" customFormat="1" ht="19.5" customHeight="1" thickTop="1" thickBot="1" x14ac:dyDescent="0.3">
      <c r="A24" s="209"/>
      <c r="B24" s="5"/>
      <c r="C24" s="136">
        <v>20</v>
      </c>
      <c r="D24" s="138">
        <v>43120</v>
      </c>
      <c r="E24" s="43" t="s">
        <v>311</v>
      </c>
      <c r="F24" s="136" t="s">
        <v>573</v>
      </c>
      <c r="G24" s="43" t="s">
        <v>570</v>
      </c>
      <c r="H24" s="43" t="s">
        <v>558</v>
      </c>
      <c r="I24" s="44"/>
      <c r="J24" s="228">
        <v>0</v>
      </c>
      <c r="K24" s="228">
        <v>2.1</v>
      </c>
      <c r="L24" s="44" t="s">
        <v>559</v>
      </c>
      <c r="M24" s="44"/>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20551.850000000002</v>
      </c>
      <c r="O24" s="5"/>
      <c r="P24" s="109" t="str">
        <f>'PC Receitas'!BB21</f>
        <v>DESPESAS_DE_MARKETING</v>
      </c>
      <c r="Q24" s="5"/>
      <c r="S24" s="244" t="str">
        <f t="shared" si="0"/>
        <v>Despesa</v>
      </c>
      <c r="T24" s="232" t="str">
        <f t="shared" si="1"/>
        <v/>
      </c>
      <c r="U24" s="232" t="str">
        <f t="shared" si="2"/>
        <v/>
      </c>
      <c r="V24" s="232" t="str">
        <f t="shared" si="3"/>
        <v>Despesa</v>
      </c>
      <c r="W24" s="245" t="str">
        <f>VLOOKUP(E24,'PC Receitas'!$AZ$4:$BB$27,3,FALSE)</f>
        <v>DESPESAS_OPERACIONAIS</v>
      </c>
    </row>
    <row r="25" spans="1:23" s="232" customFormat="1" ht="19.5" customHeight="1" thickTop="1" thickBot="1" x14ac:dyDescent="0.3">
      <c r="A25" s="209"/>
      <c r="B25" s="5"/>
      <c r="C25" s="136">
        <v>20</v>
      </c>
      <c r="D25" s="138">
        <v>43120</v>
      </c>
      <c r="E25" s="43" t="s">
        <v>311</v>
      </c>
      <c r="F25" s="136">
        <v>14467</v>
      </c>
      <c r="G25" s="43" t="s">
        <v>570</v>
      </c>
      <c r="H25" s="138" t="s">
        <v>558</v>
      </c>
      <c r="I25" s="44"/>
      <c r="J25" s="228">
        <v>0</v>
      </c>
      <c r="K25" s="228">
        <v>2.1</v>
      </c>
      <c r="L25" s="44" t="s">
        <v>559</v>
      </c>
      <c r="M25" s="44"/>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20549.750000000004</v>
      </c>
      <c r="O25" s="5"/>
      <c r="P25" s="109" t="str">
        <f>'PC Receitas'!BB22</f>
        <v>IMPOSTOS</v>
      </c>
      <c r="Q25" s="5"/>
      <c r="S25" s="244" t="str">
        <f t="shared" si="0"/>
        <v>Despesa</v>
      </c>
      <c r="T25" s="232" t="str">
        <f t="shared" si="1"/>
        <v/>
      </c>
      <c r="U25" s="232" t="str">
        <f t="shared" si="2"/>
        <v/>
      </c>
      <c r="V25" s="232" t="str">
        <f t="shared" si="3"/>
        <v>Despesa</v>
      </c>
      <c r="W25" s="245" t="str">
        <f>VLOOKUP(E25,'PC Receitas'!$AZ$4:$BB$27,3,FALSE)</f>
        <v>DESPESAS_OPERACIONAIS</v>
      </c>
    </row>
    <row r="26" spans="1:23" s="232" customFormat="1" ht="19.5" customHeight="1" thickTop="1" thickBot="1" x14ac:dyDescent="0.3">
      <c r="A26" s="209"/>
      <c r="B26" s="5"/>
      <c r="C26" s="136">
        <v>20</v>
      </c>
      <c r="D26" s="138">
        <v>43120</v>
      </c>
      <c r="E26" s="43" t="s">
        <v>311</v>
      </c>
      <c r="F26" s="136" t="s">
        <v>574</v>
      </c>
      <c r="G26" s="43" t="s">
        <v>570</v>
      </c>
      <c r="H26" s="43" t="s">
        <v>558</v>
      </c>
      <c r="I26" s="44"/>
      <c r="J26" s="228">
        <v>0</v>
      </c>
      <c r="K26" s="228">
        <v>2.1</v>
      </c>
      <c r="L26" s="44" t="s">
        <v>559</v>
      </c>
      <c r="M26" s="44"/>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20547.650000000005</v>
      </c>
      <c r="O26" s="5"/>
      <c r="P26" s="109" t="str">
        <f>'PC Receitas'!BB23</f>
        <v>INVESTIMENTOS</v>
      </c>
      <c r="Q26" s="5"/>
      <c r="S26" s="244" t="str">
        <f t="shared" si="0"/>
        <v>Despesa</v>
      </c>
      <c r="T26" s="232" t="str">
        <f t="shared" si="1"/>
        <v/>
      </c>
      <c r="U26" s="232" t="str">
        <f t="shared" si="2"/>
        <v/>
      </c>
      <c r="V26" s="232" t="str">
        <f t="shared" si="3"/>
        <v>Despesa</v>
      </c>
      <c r="W26" s="245" t="str">
        <f>VLOOKUP(E26,'PC Receitas'!$AZ$4:$BB$27,3,FALSE)</f>
        <v>DESPESAS_OPERACIONAIS</v>
      </c>
    </row>
    <row r="27" spans="1:23" s="232" customFormat="1" ht="19.5" customHeight="1" thickTop="1" thickBot="1" x14ac:dyDescent="0.3">
      <c r="A27" s="209"/>
      <c r="B27" s="5"/>
      <c r="C27" s="136">
        <v>20</v>
      </c>
      <c r="D27" s="138">
        <v>43120</v>
      </c>
      <c r="E27" s="43" t="s">
        <v>310</v>
      </c>
      <c r="F27" s="136">
        <v>20404</v>
      </c>
      <c r="G27" s="43" t="s">
        <v>575</v>
      </c>
      <c r="H27" s="43" t="s">
        <v>564</v>
      </c>
      <c r="I27" s="44"/>
      <c r="J27" s="228">
        <v>0</v>
      </c>
      <c r="K27" s="228">
        <v>8211.0499999999993</v>
      </c>
      <c r="L27" s="44" t="s">
        <v>559</v>
      </c>
      <c r="M27" s="44"/>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12336.600000000006</v>
      </c>
      <c r="O27" s="5"/>
      <c r="P27" s="5"/>
      <c r="Q27" s="5"/>
      <c r="S27" s="244" t="str">
        <f t="shared" si="0"/>
        <v/>
      </c>
      <c r="T27" s="232" t="str">
        <f t="shared" si="1"/>
        <v>Despesa</v>
      </c>
      <c r="U27" s="232" t="str">
        <f t="shared" si="2"/>
        <v/>
      </c>
      <c r="V27" s="232" t="str">
        <f t="shared" si="3"/>
        <v>Despesa</v>
      </c>
      <c r="W27" s="245" t="str">
        <f>VLOOKUP(E27,'PC Receitas'!$AZ$4:$BB$27,3,FALSE)</f>
        <v>DESPESAS_COM_PRODUTOS</v>
      </c>
    </row>
    <row r="28" spans="1:23" s="232" customFormat="1" ht="19.5" customHeight="1" thickTop="1" thickBot="1" x14ac:dyDescent="0.3">
      <c r="A28" s="209"/>
      <c r="B28" s="5"/>
      <c r="C28" s="136">
        <v>20</v>
      </c>
      <c r="D28" s="138">
        <v>43120</v>
      </c>
      <c r="E28" s="43" t="s">
        <v>311</v>
      </c>
      <c r="F28" s="136">
        <v>775091</v>
      </c>
      <c r="G28" s="43" t="s">
        <v>354</v>
      </c>
      <c r="H28" s="43" t="s">
        <v>564</v>
      </c>
      <c r="I28" s="44"/>
      <c r="J28" s="228">
        <v>0</v>
      </c>
      <c r="K28" s="228">
        <v>369.15</v>
      </c>
      <c r="L28" s="44" t="s">
        <v>559</v>
      </c>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11967.450000000006</v>
      </c>
      <c r="O28" s="5"/>
      <c r="P28" s="5"/>
      <c r="Q28" s="5"/>
      <c r="S28" s="244" t="str">
        <f t="shared" si="0"/>
        <v>Despesa</v>
      </c>
      <c r="T28" s="232" t="str">
        <f t="shared" si="1"/>
        <v/>
      </c>
      <c r="U28" s="232" t="str">
        <f t="shared" si="2"/>
        <v/>
      </c>
      <c r="V28" s="232" t="str">
        <f t="shared" si="3"/>
        <v>Despesa</v>
      </c>
      <c r="W28" s="245" t="str">
        <f>VLOOKUP(E28,'PC Receitas'!$AZ$4:$BB$27,3,FALSE)</f>
        <v>DESPESAS_OPERACIONAIS</v>
      </c>
    </row>
    <row r="29" spans="1:23" s="232" customFormat="1" ht="19.5" customHeight="1" thickTop="1" thickBot="1" x14ac:dyDescent="0.3">
      <c r="A29" s="209"/>
      <c r="B29" s="5"/>
      <c r="C29" s="136">
        <v>20</v>
      </c>
      <c r="D29" s="138">
        <v>43120</v>
      </c>
      <c r="E29" s="43" t="s">
        <v>311</v>
      </c>
      <c r="F29" s="195">
        <v>14650</v>
      </c>
      <c r="G29" s="43" t="s">
        <v>570</v>
      </c>
      <c r="H29" s="43" t="s">
        <v>558</v>
      </c>
      <c r="I29" s="122"/>
      <c r="J29" s="228">
        <v>0</v>
      </c>
      <c r="K29" s="228">
        <v>2.1</v>
      </c>
      <c r="L29" s="44" t="s">
        <v>559</v>
      </c>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11965.350000000006</v>
      </c>
      <c r="O29" s="5"/>
      <c r="P29" s="5"/>
      <c r="Q29" s="5"/>
      <c r="S29" s="244" t="str">
        <f t="shared" si="0"/>
        <v>Despesa</v>
      </c>
      <c r="T29" s="232" t="str">
        <f t="shared" si="1"/>
        <v/>
      </c>
      <c r="U29" s="232" t="str">
        <f t="shared" si="2"/>
        <v/>
      </c>
      <c r="V29" s="232" t="str">
        <f t="shared" si="3"/>
        <v>Despesa</v>
      </c>
      <c r="W29" s="245" t="str">
        <f>VLOOKUP(E29,'PC Receitas'!$AZ$4:$BB$27,3,FALSE)</f>
        <v>DESPESAS_OPERACIONAIS</v>
      </c>
    </row>
    <row r="30" spans="1:23" s="232" customFormat="1" ht="19.5" customHeight="1" thickTop="1" thickBot="1" x14ac:dyDescent="0.3">
      <c r="A30" s="209"/>
      <c r="B30" s="5"/>
      <c r="C30" s="136">
        <v>20</v>
      </c>
      <c r="D30" s="138">
        <v>43120</v>
      </c>
      <c r="E30" s="43" t="s">
        <v>97</v>
      </c>
      <c r="F30" s="136" t="s">
        <v>576</v>
      </c>
      <c r="G30" s="43" t="s">
        <v>315</v>
      </c>
      <c r="H30" s="43" t="s">
        <v>558</v>
      </c>
      <c r="I30" s="44"/>
      <c r="J30" s="228">
        <v>0</v>
      </c>
      <c r="K30" s="228">
        <v>1350.5</v>
      </c>
      <c r="L30" s="44" t="s">
        <v>559</v>
      </c>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10614.850000000006</v>
      </c>
      <c r="O30" s="5"/>
      <c r="P30" s="5"/>
      <c r="Q30" s="5"/>
      <c r="S30" s="244" t="str">
        <f t="shared" si="0"/>
        <v>Despesa</v>
      </c>
      <c r="T30" s="232" t="str">
        <f t="shared" si="1"/>
        <v/>
      </c>
      <c r="U30" s="232" t="str">
        <f t="shared" si="2"/>
        <v/>
      </c>
      <c r="V30" s="232" t="str">
        <f t="shared" si="3"/>
        <v>Despesa</v>
      </c>
      <c r="W30" s="245" t="str">
        <f>VLOOKUP(E30,'PC Receitas'!$AZ$4:$BB$27,3,FALSE)</f>
        <v>DESPESAS_COM_RH</v>
      </c>
    </row>
    <row r="31" spans="1:23" s="232" customFormat="1" ht="19.5" customHeight="1" thickTop="1" thickBot="1" x14ac:dyDescent="0.3">
      <c r="A31" s="209"/>
      <c r="B31" s="5"/>
      <c r="C31" s="136">
        <v>20</v>
      </c>
      <c r="D31" s="138">
        <v>43120</v>
      </c>
      <c r="E31" s="43" t="s">
        <v>311</v>
      </c>
      <c r="F31" s="136">
        <v>14613</v>
      </c>
      <c r="G31" s="43" t="s">
        <v>570</v>
      </c>
      <c r="H31" s="43" t="s">
        <v>558</v>
      </c>
      <c r="I31" s="44"/>
      <c r="J31" s="228">
        <v>0</v>
      </c>
      <c r="K31" s="228">
        <v>2.1</v>
      </c>
      <c r="L31" s="44" t="s">
        <v>559</v>
      </c>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10612.750000000005</v>
      </c>
      <c r="O31" s="5"/>
      <c r="P31" s="5"/>
      <c r="Q31" s="5"/>
      <c r="S31" s="244" t="str">
        <f t="shared" si="0"/>
        <v>Despesa</v>
      </c>
      <c r="T31" s="232" t="str">
        <f t="shared" si="1"/>
        <v/>
      </c>
      <c r="U31" s="232" t="str">
        <f t="shared" si="2"/>
        <v/>
      </c>
      <c r="V31" s="232" t="str">
        <f t="shared" si="3"/>
        <v>Despesa</v>
      </c>
      <c r="W31" s="245" t="str">
        <f>VLOOKUP(E31,'PC Receitas'!$AZ$4:$BB$27,3,FALSE)</f>
        <v>DESPESAS_OPERACIONAIS</v>
      </c>
    </row>
    <row r="32" spans="1:23" s="232" customFormat="1" ht="19.5" customHeight="1" thickTop="1" thickBot="1" x14ac:dyDescent="0.3">
      <c r="A32" s="209"/>
      <c r="B32" s="5"/>
      <c r="C32" s="136">
        <v>20</v>
      </c>
      <c r="D32" s="138">
        <v>43120</v>
      </c>
      <c r="E32" s="43" t="s">
        <v>311</v>
      </c>
      <c r="F32" s="136">
        <v>14494</v>
      </c>
      <c r="G32" s="43" t="s">
        <v>570</v>
      </c>
      <c r="H32" s="43" t="s">
        <v>558</v>
      </c>
      <c r="I32" s="43"/>
      <c r="J32" s="228">
        <v>0</v>
      </c>
      <c r="K32" s="228">
        <v>2.1</v>
      </c>
      <c r="L32" s="44" t="s">
        <v>559</v>
      </c>
      <c r="M32" s="44"/>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10610.650000000005</v>
      </c>
      <c r="O32" s="5"/>
      <c r="P32" s="5"/>
      <c r="Q32" s="5"/>
      <c r="S32" s="244" t="str">
        <f t="shared" si="0"/>
        <v>Despesa</v>
      </c>
      <c r="T32" s="232" t="str">
        <f t="shared" si="1"/>
        <v/>
      </c>
      <c r="U32" s="232" t="str">
        <f t="shared" si="2"/>
        <v/>
      </c>
      <c r="V32" s="232" t="str">
        <f t="shared" si="3"/>
        <v>Despesa</v>
      </c>
      <c r="W32" s="245" t="str">
        <f>VLOOKUP(E32,'PC Receitas'!$AZ$4:$BB$27,3,FALSE)</f>
        <v>DESPESAS_OPERACIONAIS</v>
      </c>
    </row>
    <row r="33" spans="1:23" s="232" customFormat="1" ht="19.5" customHeight="1" thickTop="1" thickBot="1" x14ac:dyDescent="0.3">
      <c r="A33" s="209"/>
      <c r="B33" s="5"/>
      <c r="C33" s="136">
        <v>20</v>
      </c>
      <c r="D33" s="138">
        <v>43120</v>
      </c>
      <c r="E33" s="43" t="s">
        <v>309</v>
      </c>
      <c r="F33" s="195" t="s">
        <v>577</v>
      </c>
      <c r="G33" s="43" t="s">
        <v>534</v>
      </c>
      <c r="H33" s="43" t="s">
        <v>558</v>
      </c>
      <c r="I33" s="23"/>
      <c r="J33" s="228">
        <v>2.1</v>
      </c>
      <c r="K33" s="228">
        <v>0</v>
      </c>
      <c r="L33" s="44" t="s">
        <v>556</v>
      </c>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10610.650000000005</v>
      </c>
      <c r="O33" s="5"/>
      <c r="P33" s="5"/>
      <c r="Q33" s="5"/>
      <c r="S33" s="244" t="str">
        <f t="shared" si="0"/>
        <v/>
      </c>
      <c r="T33" s="232" t="str">
        <f t="shared" si="1"/>
        <v/>
      </c>
      <c r="U33" s="232" t="str">
        <f t="shared" si="2"/>
        <v>Receita</v>
      </c>
      <c r="V33" s="232" t="str">
        <f t="shared" si="3"/>
        <v>Receita</v>
      </c>
      <c r="W33" s="245" t="str">
        <f>VLOOKUP(E33,'PC Receitas'!$AZ$4:$BB$27,3,FALSE)</f>
        <v>RECEITAS_COM_SERVICOS</v>
      </c>
    </row>
    <row r="34" spans="1:23" s="232" customFormat="1" ht="19.5" customHeight="1" thickTop="1" thickBot="1" x14ac:dyDescent="0.3">
      <c r="A34" s="209"/>
      <c r="B34" s="5"/>
      <c r="C34" s="136">
        <v>20</v>
      </c>
      <c r="D34" s="138">
        <v>43120</v>
      </c>
      <c r="E34" s="43" t="s">
        <v>309</v>
      </c>
      <c r="F34" s="136">
        <v>14517</v>
      </c>
      <c r="G34" s="43" t="s">
        <v>534</v>
      </c>
      <c r="H34" s="43" t="s">
        <v>558</v>
      </c>
      <c r="I34" s="43"/>
      <c r="J34" s="228">
        <v>2.1</v>
      </c>
      <c r="K34" s="228">
        <v>0</v>
      </c>
      <c r="L34" s="44" t="s">
        <v>556</v>
      </c>
      <c r="M34" s="44"/>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10610.650000000005</v>
      </c>
      <c r="O34" s="5"/>
      <c r="P34" s="5"/>
      <c r="Q34" s="5"/>
      <c r="S34" s="244" t="str">
        <f t="shared" si="0"/>
        <v/>
      </c>
      <c r="T34" s="232" t="str">
        <f t="shared" si="1"/>
        <v/>
      </c>
      <c r="U34" s="232" t="str">
        <f t="shared" si="2"/>
        <v>Receita</v>
      </c>
      <c r="V34" s="232" t="str">
        <f t="shared" si="3"/>
        <v>Receita</v>
      </c>
      <c r="W34" s="245" t="str">
        <f>VLOOKUP(E34,'PC Receitas'!$AZ$4:$BB$27,3,FALSE)</f>
        <v>RECEITAS_COM_SERVICOS</v>
      </c>
    </row>
    <row r="35" spans="1:23" s="232" customFormat="1" ht="19.5" customHeight="1" thickTop="1" thickBot="1" x14ac:dyDescent="0.3">
      <c r="A35" s="209"/>
      <c r="B35" s="5"/>
      <c r="C35" s="136">
        <v>20</v>
      </c>
      <c r="D35" s="138">
        <v>43120</v>
      </c>
      <c r="E35" s="43" t="s">
        <v>311</v>
      </c>
      <c r="F35" s="195" t="s">
        <v>577</v>
      </c>
      <c r="G35" s="43" t="s">
        <v>570</v>
      </c>
      <c r="H35" s="43" t="s">
        <v>558</v>
      </c>
      <c r="I35" s="43"/>
      <c r="J35" s="228">
        <v>0</v>
      </c>
      <c r="K35" s="228">
        <v>2.1</v>
      </c>
      <c r="L35" s="44" t="s">
        <v>559</v>
      </c>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10608.550000000005</v>
      </c>
      <c r="O35" s="5"/>
      <c r="P35" s="5"/>
      <c r="Q35" s="5"/>
      <c r="S35" s="244" t="str">
        <f t="shared" si="0"/>
        <v>Despesa</v>
      </c>
      <c r="T35" s="232" t="str">
        <f t="shared" si="1"/>
        <v/>
      </c>
      <c r="U35" s="232" t="str">
        <f t="shared" si="2"/>
        <v/>
      </c>
      <c r="V35" s="232" t="str">
        <f t="shared" si="3"/>
        <v>Despesa</v>
      </c>
      <c r="W35" s="245" t="str">
        <f>VLOOKUP(E35,'PC Receitas'!$AZ$4:$BB$27,3,FALSE)</f>
        <v>DESPESAS_OPERACIONAIS</v>
      </c>
    </row>
    <row r="36" spans="1:23" s="232" customFormat="1" ht="19.5" customHeight="1" thickTop="1" thickBot="1" x14ac:dyDescent="0.3">
      <c r="A36" s="209"/>
      <c r="B36" s="5"/>
      <c r="C36" s="136">
        <v>20</v>
      </c>
      <c r="D36" s="138">
        <v>43120</v>
      </c>
      <c r="E36" s="43" t="s">
        <v>311</v>
      </c>
      <c r="F36" s="195">
        <v>14517</v>
      </c>
      <c r="G36" s="43" t="s">
        <v>570</v>
      </c>
      <c r="H36" s="43" t="s">
        <v>558</v>
      </c>
      <c r="I36" s="43"/>
      <c r="J36" s="228">
        <v>0</v>
      </c>
      <c r="K36" s="228">
        <v>2.1</v>
      </c>
      <c r="L36" s="44" t="s">
        <v>559</v>
      </c>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10606.450000000004</v>
      </c>
      <c r="O36" s="5"/>
      <c r="P36" s="5"/>
      <c r="Q36" s="5"/>
      <c r="S36" s="244" t="str">
        <f t="shared" si="0"/>
        <v>Despesa</v>
      </c>
      <c r="T36" s="232" t="str">
        <f t="shared" si="1"/>
        <v/>
      </c>
      <c r="U36" s="232" t="str">
        <f t="shared" si="2"/>
        <v/>
      </c>
      <c r="V36" s="232" t="str">
        <f t="shared" si="3"/>
        <v>Despesa</v>
      </c>
      <c r="W36" s="245" t="str">
        <f>VLOOKUP(E36,'PC Receitas'!$AZ$4:$BB$27,3,FALSE)</f>
        <v>DESPESAS_OPERACIONAIS</v>
      </c>
    </row>
    <row r="37" spans="1:23" s="232" customFormat="1" ht="19.5" customHeight="1" thickTop="1" thickBot="1" x14ac:dyDescent="0.3">
      <c r="A37" s="209"/>
      <c r="B37" s="5"/>
      <c r="C37" s="136">
        <v>20</v>
      </c>
      <c r="D37" s="138">
        <v>43120</v>
      </c>
      <c r="E37" s="43" t="s">
        <v>311</v>
      </c>
      <c r="F37" s="195" t="s">
        <v>578</v>
      </c>
      <c r="G37" s="43" t="s">
        <v>570</v>
      </c>
      <c r="H37" s="43" t="s">
        <v>558</v>
      </c>
      <c r="I37" s="43"/>
      <c r="J37" s="228">
        <v>0</v>
      </c>
      <c r="K37" s="228">
        <v>2.1</v>
      </c>
      <c r="L37" s="44" t="s">
        <v>559</v>
      </c>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10604.350000000004</v>
      </c>
      <c r="O37" s="5"/>
      <c r="P37" s="5"/>
      <c r="Q37" s="5"/>
      <c r="S37" s="244" t="str">
        <f t="shared" si="0"/>
        <v>Despesa</v>
      </c>
      <c r="T37" s="232" t="str">
        <f t="shared" si="1"/>
        <v/>
      </c>
      <c r="U37" s="232" t="str">
        <f t="shared" si="2"/>
        <v/>
      </c>
      <c r="V37" s="232" t="str">
        <f t="shared" si="3"/>
        <v>Despesa</v>
      </c>
      <c r="W37" s="245" t="str">
        <f>VLOOKUP(E37,'PC Receitas'!$AZ$4:$BB$27,3,FALSE)</f>
        <v>DESPESAS_OPERACIONAIS</v>
      </c>
    </row>
    <row r="38" spans="1:23" s="232" customFormat="1" ht="19.5" customHeight="1" thickTop="1" thickBot="1" x14ac:dyDescent="0.3">
      <c r="A38" s="209"/>
      <c r="B38" s="5"/>
      <c r="C38" s="136">
        <v>20</v>
      </c>
      <c r="D38" s="138">
        <v>43120</v>
      </c>
      <c r="E38" s="43" t="s">
        <v>311</v>
      </c>
      <c r="F38" s="195">
        <v>14515</v>
      </c>
      <c r="G38" s="43" t="s">
        <v>570</v>
      </c>
      <c r="H38" s="43" t="s">
        <v>558</v>
      </c>
      <c r="I38" s="43"/>
      <c r="J38" s="228">
        <v>0</v>
      </c>
      <c r="K38" s="228">
        <v>2.1</v>
      </c>
      <c r="L38" s="44" t="s">
        <v>559</v>
      </c>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10602.250000000004</v>
      </c>
      <c r="O38" s="5"/>
      <c r="P38" s="5"/>
      <c r="Q38" s="5"/>
      <c r="S38" s="244" t="str">
        <f t="shared" si="0"/>
        <v>Despesa</v>
      </c>
      <c r="T38" s="232" t="str">
        <f t="shared" si="1"/>
        <v/>
      </c>
      <c r="U38" s="232" t="str">
        <f t="shared" si="2"/>
        <v/>
      </c>
      <c r="V38" s="232" t="str">
        <f t="shared" si="3"/>
        <v>Despesa</v>
      </c>
      <c r="W38" s="245" t="str">
        <f>VLOOKUP(E38,'PC Receitas'!$AZ$4:$BB$27,3,FALSE)</f>
        <v>DESPESAS_OPERACIONAIS</v>
      </c>
    </row>
    <row r="39" spans="1:23" s="232" customFormat="1" ht="19.5" customHeight="1" thickTop="1" thickBot="1" x14ac:dyDescent="0.3">
      <c r="A39" s="209"/>
      <c r="B39" s="5"/>
      <c r="C39" s="136">
        <v>20</v>
      </c>
      <c r="D39" s="138">
        <v>43120</v>
      </c>
      <c r="E39" s="43" t="s">
        <v>311</v>
      </c>
      <c r="F39" s="136">
        <v>14649</v>
      </c>
      <c r="G39" s="43" t="s">
        <v>570</v>
      </c>
      <c r="H39" s="43" t="s">
        <v>558</v>
      </c>
      <c r="I39" s="43"/>
      <c r="J39" s="228">
        <v>0</v>
      </c>
      <c r="K39" s="228">
        <v>2.1</v>
      </c>
      <c r="L39" s="44" t="s">
        <v>559</v>
      </c>
      <c r="M39" s="44"/>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O39" s="5"/>
      <c r="P39" s="5"/>
      <c r="Q39" s="5"/>
      <c r="S39" s="244" t="str">
        <f t="shared" si="0"/>
        <v>Despesa</v>
      </c>
      <c r="T39" s="232" t="str">
        <f t="shared" si="1"/>
        <v/>
      </c>
      <c r="U39" s="232" t="str">
        <f t="shared" si="2"/>
        <v/>
      </c>
      <c r="V39" s="232" t="str">
        <f t="shared" si="3"/>
        <v>Despesa</v>
      </c>
      <c r="W39" s="245" t="str">
        <f>VLOOKUP(E39,'PC Receitas'!$AZ$4:$BB$27,3,FALSE)</f>
        <v>DESPESAS_OPERACIONAIS</v>
      </c>
    </row>
    <row r="40" spans="1:23" s="232" customFormat="1" ht="19.5" customHeight="1" thickTop="1" thickBot="1" x14ac:dyDescent="0.3">
      <c r="A40" s="209"/>
      <c r="B40" s="5"/>
      <c r="C40" s="136"/>
      <c r="D40" s="138"/>
      <c r="E40" s="43"/>
      <c r="F40" s="136"/>
      <c r="G40" s="43"/>
      <c r="H40" s="43"/>
      <c r="I40" s="43"/>
      <c r="J40" s="228"/>
      <c r="K40" s="228"/>
      <c r="L40" s="44"/>
      <c r="M40" s="44"/>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O40" s="5"/>
      <c r="P40" s="5"/>
      <c r="Q40" s="5"/>
      <c r="S40" s="244" t="e">
        <f t="shared" si="0"/>
        <v>#N/A</v>
      </c>
      <c r="T40" s="232" t="e">
        <f t="shared" si="1"/>
        <v>#N/A</v>
      </c>
      <c r="U40" s="232" t="e">
        <f t="shared" si="2"/>
        <v>#N/A</v>
      </c>
      <c r="V40" s="232" t="e">
        <f t="shared" si="3"/>
        <v>#N/A</v>
      </c>
      <c r="W40" s="245" t="e">
        <f>VLOOKUP(E40,'PC Receitas'!$AZ$4:$BB$27,3,FALSE)</f>
        <v>#N/A</v>
      </c>
    </row>
    <row r="41" spans="1:23" s="232" customFormat="1" ht="19.5" customHeight="1" thickTop="1" thickBot="1" x14ac:dyDescent="0.3">
      <c r="A41" s="209"/>
      <c r="B41" s="5"/>
      <c r="C41" s="136"/>
      <c r="D41" s="138"/>
      <c r="E41" s="43"/>
      <c r="F41" s="136"/>
      <c r="G41" s="43"/>
      <c r="H41" s="43"/>
      <c r="I41" s="43"/>
      <c r="J41" s="228"/>
      <c r="K41" s="228"/>
      <c r="L41" s="44"/>
      <c r="M41" s="44"/>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O41" s="5"/>
      <c r="P41" s="5"/>
      <c r="Q41" s="5"/>
      <c r="S41" s="244" t="e">
        <f t="shared" si="0"/>
        <v>#N/A</v>
      </c>
      <c r="T41" s="232" t="e">
        <f t="shared" si="1"/>
        <v>#N/A</v>
      </c>
      <c r="U41" s="232" t="e">
        <f t="shared" si="2"/>
        <v>#N/A</v>
      </c>
      <c r="V41" s="232" t="e">
        <f t="shared" si="3"/>
        <v>#N/A</v>
      </c>
      <c r="W41" s="245" t="e">
        <f>VLOOKUP(E41,'PC Receitas'!$AZ$4:$BB$27,3,FALSE)</f>
        <v>#N/A</v>
      </c>
    </row>
    <row r="42" spans="1:23" s="232" customFormat="1" ht="19.5" customHeight="1" thickTop="1" thickBot="1" x14ac:dyDescent="0.3">
      <c r="A42" s="209"/>
      <c r="B42" s="5"/>
      <c r="C42" s="136"/>
      <c r="D42" s="138"/>
      <c r="E42" s="43"/>
      <c r="F42" s="136"/>
      <c r="G42" s="43"/>
      <c r="H42" s="43"/>
      <c r="I42" s="43"/>
      <c r="J42" s="228"/>
      <c r="K42" s="228"/>
      <c r="L42" s="44"/>
      <c r="M42" s="44"/>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O42" s="5"/>
      <c r="P42" s="5"/>
      <c r="Q42" s="5"/>
      <c r="S42" s="244" t="e">
        <f t="shared" si="0"/>
        <v>#N/A</v>
      </c>
      <c r="T42" s="232" t="e">
        <f t="shared" si="1"/>
        <v>#N/A</v>
      </c>
      <c r="U42" s="232" t="e">
        <f t="shared" si="2"/>
        <v>#N/A</v>
      </c>
      <c r="V42" s="232" t="e">
        <f t="shared" si="3"/>
        <v>#N/A</v>
      </c>
      <c r="W42" s="245" t="e">
        <f>VLOOKUP(E42,'PC Receitas'!$AZ$4:$BB$27,3,FALSE)</f>
        <v>#N/A</v>
      </c>
    </row>
    <row r="43" spans="1:23" s="232" customFormat="1" ht="19.5" customHeight="1" thickTop="1" thickBot="1" x14ac:dyDescent="0.3">
      <c r="A43" s="209"/>
      <c r="B43" s="5"/>
      <c r="C43" s="136"/>
      <c r="D43" s="138"/>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O43" s="5"/>
      <c r="P43" s="5"/>
      <c r="Q43" s="5"/>
      <c r="S43" s="244" t="e">
        <f t="shared" si="0"/>
        <v>#N/A</v>
      </c>
      <c r="T43" s="232" t="e">
        <f t="shared" si="1"/>
        <v>#N/A</v>
      </c>
      <c r="U43" s="232" t="e">
        <f t="shared" si="2"/>
        <v>#N/A</v>
      </c>
      <c r="V43" s="232" t="e">
        <f t="shared" si="3"/>
        <v>#N/A</v>
      </c>
      <c r="W43" s="245" t="e">
        <f>VLOOKUP(E43,'PC Receitas'!$AZ$4:$BB$27,3,FALSE)</f>
        <v>#N/A</v>
      </c>
    </row>
    <row r="44" spans="1:23" s="232" customFormat="1" ht="19.5" customHeight="1" thickTop="1" thickBot="1" x14ac:dyDescent="0.3">
      <c r="A44" s="209"/>
      <c r="B44" s="5"/>
      <c r="C44" s="136"/>
      <c r="D44" s="138"/>
      <c r="E44" s="43"/>
      <c r="F44" s="136"/>
      <c r="G44" s="43"/>
      <c r="H44" s="43"/>
      <c r="I44" s="43"/>
      <c r="J44" s="228"/>
      <c r="K44" s="228"/>
      <c r="L44" s="44"/>
      <c r="M44" s="44"/>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O44" s="5"/>
      <c r="P44" s="5"/>
      <c r="Q44" s="5"/>
      <c r="S44" s="244" t="e">
        <f t="shared" si="0"/>
        <v>#N/A</v>
      </c>
      <c r="T44" s="232" t="e">
        <f t="shared" si="1"/>
        <v>#N/A</v>
      </c>
      <c r="U44" s="232" t="e">
        <f t="shared" si="2"/>
        <v>#N/A</v>
      </c>
      <c r="V44" s="232" t="e">
        <f t="shared" si="3"/>
        <v>#N/A</v>
      </c>
      <c r="W44" s="245" t="e">
        <f>VLOOKUP(E44,'PC Receitas'!$AZ$4:$BB$27,3,FALSE)</f>
        <v>#N/A</v>
      </c>
    </row>
    <row r="45" spans="1:23" s="232" customFormat="1" ht="19.5" customHeight="1" thickTop="1" thickBot="1" x14ac:dyDescent="0.3">
      <c r="A45" s="209"/>
      <c r="B45" s="5"/>
      <c r="C45" s="136"/>
      <c r="D45" s="138"/>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O45" s="5"/>
      <c r="P45" s="5"/>
      <c r="Q45" s="5"/>
      <c r="S45" s="244" t="e">
        <f t="shared" si="0"/>
        <v>#N/A</v>
      </c>
      <c r="T45" s="232" t="e">
        <f t="shared" si="1"/>
        <v>#N/A</v>
      </c>
      <c r="U45" s="232" t="e">
        <f t="shared" si="2"/>
        <v>#N/A</v>
      </c>
      <c r="V45" s="232" t="e">
        <f t="shared" si="3"/>
        <v>#N/A</v>
      </c>
      <c r="W45" s="245" t="e">
        <f>VLOOKUP(E45,'PC Receitas'!$AZ$4:$BB$27,3,FALSE)</f>
        <v>#N/A</v>
      </c>
    </row>
    <row r="46" spans="1:23" s="232" customFormat="1" ht="19.5" customHeight="1" thickTop="1" thickBot="1" x14ac:dyDescent="0.3">
      <c r="A46" s="209"/>
      <c r="B46" s="5"/>
      <c r="C46" s="136"/>
      <c r="D46" s="138"/>
      <c r="E46" s="43"/>
      <c r="F46" s="136"/>
      <c r="G46" s="43"/>
      <c r="H46" s="43"/>
      <c r="I46" s="43"/>
      <c r="J46" s="228"/>
      <c r="K46" s="228"/>
      <c r="L46" s="44"/>
      <c r="M46" s="44"/>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O46" s="5"/>
      <c r="P46" s="5"/>
      <c r="Q46" s="5"/>
      <c r="S46" s="244" t="e">
        <f t="shared" si="0"/>
        <v>#N/A</v>
      </c>
      <c r="T46" s="232" t="e">
        <f t="shared" si="1"/>
        <v>#N/A</v>
      </c>
      <c r="U46" s="232" t="e">
        <f t="shared" si="2"/>
        <v>#N/A</v>
      </c>
      <c r="V46" s="232" t="e">
        <f t="shared" si="3"/>
        <v>#N/A</v>
      </c>
      <c r="W46" s="245" t="e">
        <f>VLOOKUP(E46,'PC Receitas'!$AZ$4:$BB$27,3,FALSE)</f>
        <v>#N/A</v>
      </c>
    </row>
    <row r="47" spans="1:23" s="232" customFormat="1" ht="19.5" customHeight="1" thickTop="1" thickBot="1" x14ac:dyDescent="0.3">
      <c r="A47" s="209"/>
      <c r="B47" s="5"/>
      <c r="C47" s="136"/>
      <c r="D47" s="138"/>
      <c r="E47" s="43"/>
      <c r="F47" s="136"/>
      <c r="G47" s="43"/>
      <c r="H47" s="43"/>
      <c r="I47" s="43"/>
      <c r="J47" s="228"/>
      <c r="K47" s="228"/>
      <c r="L47" s="44"/>
      <c r="M47" s="44"/>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O47" s="5"/>
      <c r="P47" s="5"/>
      <c r="Q47" s="5"/>
      <c r="S47" s="244" t="e">
        <f t="shared" si="0"/>
        <v>#N/A</v>
      </c>
      <c r="T47" s="232" t="e">
        <f t="shared" si="1"/>
        <v>#N/A</v>
      </c>
      <c r="U47" s="232" t="e">
        <f t="shared" si="2"/>
        <v>#N/A</v>
      </c>
      <c r="V47" s="232" t="e">
        <f t="shared" si="3"/>
        <v>#N/A</v>
      </c>
      <c r="W47" s="245" t="e">
        <f>VLOOKUP(E47,'PC Receitas'!$AZ$4:$BB$27,3,FALSE)</f>
        <v>#N/A</v>
      </c>
    </row>
    <row r="48" spans="1:23" s="232" customFormat="1" ht="19.5" customHeight="1" thickTop="1" thickBot="1" x14ac:dyDescent="0.3">
      <c r="A48" s="209"/>
      <c r="B48" s="5"/>
      <c r="C48" s="136"/>
      <c r="D48" s="138"/>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O48" s="5"/>
      <c r="P48" s="5"/>
      <c r="Q48" s="5"/>
      <c r="S48" s="244" t="e">
        <f t="shared" si="0"/>
        <v>#N/A</v>
      </c>
      <c r="T48" s="232" t="e">
        <f t="shared" si="1"/>
        <v>#N/A</v>
      </c>
      <c r="U48" s="232" t="e">
        <f t="shared" si="2"/>
        <v>#N/A</v>
      </c>
      <c r="V48" s="232" t="e">
        <f t="shared" si="3"/>
        <v>#N/A</v>
      </c>
      <c r="W48" s="245" t="e">
        <f>VLOOKUP(E48,'PC Receitas'!$AZ$4:$BB$27,3,FALSE)</f>
        <v>#N/A</v>
      </c>
    </row>
    <row r="49" spans="1:23" s="232" customFormat="1" ht="19.5" customHeight="1" thickTop="1" thickBot="1" x14ac:dyDescent="0.3">
      <c r="A49" s="209"/>
      <c r="B49" s="5"/>
      <c r="C49" s="136"/>
      <c r="D49" s="138"/>
      <c r="E49" s="43"/>
      <c r="F49" s="195"/>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O49" s="5"/>
      <c r="P49" s="5"/>
      <c r="Q49" s="5"/>
      <c r="S49" s="244" t="e">
        <f t="shared" si="0"/>
        <v>#N/A</v>
      </c>
      <c r="T49" s="232" t="e">
        <f t="shared" si="1"/>
        <v>#N/A</v>
      </c>
      <c r="U49" s="232" t="e">
        <f t="shared" si="2"/>
        <v>#N/A</v>
      </c>
      <c r="V49" s="232" t="e">
        <f t="shared" si="3"/>
        <v>#N/A</v>
      </c>
      <c r="W49" s="245" t="e">
        <f>VLOOKUP(E49,'PC Receitas'!$AZ$4:$BB$27,3,FALSE)</f>
        <v>#N/A</v>
      </c>
    </row>
    <row r="50" spans="1:23" s="232" customFormat="1" ht="19.5" customHeight="1" thickTop="1" thickBot="1" x14ac:dyDescent="0.3">
      <c r="A50" s="209"/>
      <c r="B50" s="5"/>
      <c r="C50" s="136"/>
      <c r="D50" s="138"/>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O50" s="5"/>
      <c r="P50" s="5"/>
      <c r="Q50" s="5"/>
      <c r="S50" s="244" t="e">
        <f t="shared" si="0"/>
        <v>#N/A</v>
      </c>
      <c r="T50" s="232" t="e">
        <f t="shared" si="1"/>
        <v>#N/A</v>
      </c>
      <c r="U50" s="232" t="e">
        <f t="shared" si="2"/>
        <v>#N/A</v>
      </c>
      <c r="V50" s="232" t="e">
        <f t="shared" si="3"/>
        <v>#N/A</v>
      </c>
      <c r="W50" s="245" t="e">
        <f>VLOOKUP(E50,'PC Receitas'!$AZ$4:$BB$27,3,FALSE)</f>
        <v>#N/A</v>
      </c>
    </row>
    <row r="51" spans="1:23" s="232" customFormat="1" ht="19.5" customHeight="1" thickTop="1" thickBot="1" x14ac:dyDescent="0.3">
      <c r="A51" s="209"/>
      <c r="B51" s="5"/>
      <c r="C51" s="136"/>
      <c r="D51" s="138"/>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O51" s="5"/>
      <c r="P51" s="5"/>
      <c r="Q51" s="5"/>
      <c r="S51" s="244" t="e">
        <f t="shared" si="0"/>
        <v>#N/A</v>
      </c>
      <c r="T51" s="232" t="e">
        <f t="shared" si="1"/>
        <v>#N/A</v>
      </c>
      <c r="U51" s="232" t="e">
        <f t="shared" si="2"/>
        <v>#N/A</v>
      </c>
      <c r="V51" s="232" t="e">
        <f t="shared" si="3"/>
        <v>#N/A</v>
      </c>
      <c r="W51" s="245" t="e">
        <f>VLOOKUP(E51,'PC Receitas'!$AZ$4:$BB$27,3,FALSE)</f>
        <v>#N/A</v>
      </c>
    </row>
    <row r="52" spans="1:23" s="232" customFormat="1" ht="19.5" customHeight="1" thickTop="1" thickBot="1" x14ac:dyDescent="0.3">
      <c r="A52" s="209"/>
      <c r="B52" s="5"/>
      <c r="C52" s="136"/>
      <c r="D52" s="138"/>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O52" s="5"/>
      <c r="P52" s="5"/>
      <c r="Q52" s="5"/>
      <c r="S52" s="244" t="e">
        <f t="shared" si="0"/>
        <v>#N/A</v>
      </c>
      <c r="T52" s="232" t="e">
        <f t="shared" si="1"/>
        <v>#N/A</v>
      </c>
      <c r="U52" s="232" t="e">
        <f t="shared" si="2"/>
        <v>#N/A</v>
      </c>
      <c r="V52" s="232" t="e">
        <f t="shared" si="3"/>
        <v>#N/A</v>
      </c>
      <c r="W52" s="245" t="e">
        <f>VLOOKUP(E52,'PC Receitas'!$AZ$4:$BB$27,3,FALSE)</f>
        <v>#N/A</v>
      </c>
    </row>
    <row r="53" spans="1:23" s="232" customFormat="1" ht="19.5" customHeight="1" thickTop="1" thickBot="1" x14ac:dyDescent="0.3">
      <c r="A53" s="209"/>
      <c r="B53" s="5"/>
      <c r="C53" s="136"/>
      <c r="D53" s="138"/>
      <c r="E53" s="43"/>
      <c r="F53" s="195"/>
      <c r="G53" s="43"/>
      <c r="H53" s="43"/>
      <c r="I53" s="4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O53" s="5"/>
      <c r="P53" s="5"/>
      <c r="Q53" s="5"/>
      <c r="S53" s="244" t="e">
        <f t="shared" si="0"/>
        <v>#N/A</v>
      </c>
      <c r="T53" s="232" t="e">
        <f t="shared" si="1"/>
        <v>#N/A</v>
      </c>
      <c r="U53" s="232" t="e">
        <f t="shared" si="2"/>
        <v>#N/A</v>
      </c>
      <c r="V53" s="232" t="e">
        <f t="shared" si="3"/>
        <v>#N/A</v>
      </c>
      <c r="W53" s="245" t="e">
        <f>VLOOKUP(E53,'PC Receitas'!$AZ$4:$BB$27,3,FALSE)</f>
        <v>#N/A</v>
      </c>
    </row>
    <row r="54" spans="1:23" s="232" customFormat="1" ht="19.5" customHeight="1" thickTop="1" thickBot="1" x14ac:dyDescent="0.3">
      <c r="A54" s="209"/>
      <c r="B54" s="5"/>
      <c r="C54" s="136"/>
      <c r="D54" s="138"/>
      <c r="E54" s="43"/>
      <c r="F54" s="195"/>
      <c r="G54" s="43"/>
      <c r="H54" s="43"/>
      <c r="I54" s="4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O54" s="5"/>
      <c r="P54" s="5"/>
      <c r="Q54" s="5"/>
      <c r="S54" s="244" t="e">
        <f t="shared" si="0"/>
        <v>#N/A</v>
      </c>
      <c r="T54" s="232" t="e">
        <f t="shared" si="1"/>
        <v>#N/A</v>
      </c>
      <c r="U54" s="232" t="e">
        <f t="shared" si="2"/>
        <v>#N/A</v>
      </c>
      <c r="V54" s="232" t="e">
        <f t="shared" si="3"/>
        <v>#N/A</v>
      </c>
      <c r="W54" s="245" t="e">
        <f>VLOOKUP(E54,'PC Receitas'!$AZ$4:$BB$27,3,FALSE)</f>
        <v>#N/A</v>
      </c>
    </row>
    <row r="55" spans="1:23" s="232" customFormat="1" ht="19.5" customHeight="1" thickTop="1" thickBot="1" x14ac:dyDescent="0.3">
      <c r="A55" s="209"/>
      <c r="B55" s="5"/>
      <c r="C55" s="136"/>
      <c r="D55" s="138"/>
      <c r="E55" s="43"/>
      <c r="F55" s="195"/>
      <c r="G55" s="43"/>
      <c r="H55" s="43"/>
      <c r="I55" s="4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O55" s="5"/>
      <c r="P55" s="5"/>
      <c r="Q55" s="5"/>
      <c r="S55" s="244" t="e">
        <f t="shared" si="0"/>
        <v>#N/A</v>
      </c>
      <c r="T55" s="232" t="e">
        <f t="shared" si="1"/>
        <v>#N/A</v>
      </c>
      <c r="U55" s="232" t="e">
        <f t="shared" si="2"/>
        <v>#N/A</v>
      </c>
      <c r="V55" s="232" t="e">
        <f t="shared" si="3"/>
        <v>#N/A</v>
      </c>
      <c r="W55" s="245" t="e">
        <f>VLOOKUP(E55,'PC Receitas'!$AZ$4:$BB$27,3,FALSE)</f>
        <v>#N/A</v>
      </c>
    </row>
    <row r="56" spans="1:23" s="232" customFormat="1" ht="19.5" customHeight="1" thickTop="1" thickBot="1" x14ac:dyDescent="0.3">
      <c r="A56" s="209"/>
      <c r="B56" s="5"/>
      <c r="C56" s="136"/>
      <c r="D56" s="138"/>
      <c r="E56" s="43"/>
      <c r="F56" s="195"/>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O56" s="5"/>
      <c r="P56" s="5"/>
      <c r="Q56" s="5"/>
      <c r="S56" s="244" t="e">
        <f t="shared" si="0"/>
        <v>#N/A</v>
      </c>
      <c r="T56" s="232" t="e">
        <f t="shared" si="1"/>
        <v>#N/A</v>
      </c>
      <c r="U56" s="232" t="e">
        <f t="shared" si="2"/>
        <v>#N/A</v>
      </c>
      <c r="V56" s="232" t="e">
        <f t="shared" si="3"/>
        <v>#N/A</v>
      </c>
      <c r="W56" s="245" t="e">
        <f>VLOOKUP(E56,'PC Receitas'!$AZ$4:$BB$27,3,FALSE)</f>
        <v>#N/A</v>
      </c>
    </row>
    <row r="57" spans="1:23" s="232" customFormat="1" ht="19.5" customHeight="1" thickTop="1" thickBot="1" x14ac:dyDescent="0.3">
      <c r="A57" s="209"/>
      <c r="B57" s="5"/>
      <c r="C57" s="136"/>
      <c r="D57" s="138"/>
      <c r="E57" s="43"/>
      <c r="F57" s="136"/>
      <c r="G57" s="43"/>
      <c r="H57" s="43"/>
      <c r="I57" s="43"/>
      <c r="J57" s="228"/>
      <c r="K57" s="228"/>
      <c r="L57" s="44"/>
      <c r="M57" s="44"/>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O57" s="5"/>
      <c r="P57" s="5"/>
      <c r="Q57" s="5"/>
      <c r="S57" s="244" t="e">
        <f t="shared" si="0"/>
        <v>#N/A</v>
      </c>
      <c r="T57" s="232" t="e">
        <f t="shared" si="1"/>
        <v>#N/A</v>
      </c>
      <c r="U57" s="232" t="e">
        <f t="shared" si="2"/>
        <v>#N/A</v>
      </c>
      <c r="V57" s="232" t="e">
        <f t="shared" si="3"/>
        <v>#N/A</v>
      </c>
      <c r="W57" s="245" t="e">
        <f>VLOOKUP(E57,'PC Receitas'!$AZ$4:$BB$27,3,FALSE)</f>
        <v>#N/A</v>
      </c>
    </row>
    <row r="58" spans="1:23" s="232" customFormat="1" ht="19.5" customHeight="1" thickTop="1" thickBot="1" x14ac:dyDescent="0.3">
      <c r="A58" s="209"/>
      <c r="B58" s="5"/>
      <c r="C58" s="136"/>
      <c r="D58" s="138"/>
      <c r="E58" s="43"/>
      <c r="F58" s="136"/>
      <c r="G58" s="43"/>
      <c r="H58" s="43"/>
      <c r="I58" s="43"/>
      <c r="J58" s="228"/>
      <c r="K58" s="228"/>
      <c r="L58" s="44"/>
      <c r="M58" s="44"/>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O58" s="5"/>
      <c r="P58" s="5"/>
      <c r="Q58" s="5"/>
      <c r="S58" s="244" t="e">
        <f t="shared" si="0"/>
        <v>#N/A</v>
      </c>
      <c r="T58" s="232" t="e">
        <f t="shared" si="1"/>
        <v>#N/A</v>
      </c>
      <c r="U58" s="232" t="e">
        <f t="shared" si="2"/>
        <v>#N/A</v>
      </c>
      <c r="V58" s="232" t="e">
        <f t="shared" si="3"/>
        <v>#N/A</v>
      </c>
      <c r="W58" s="245" t="e">
        <f>VLOOKUP(E58,'PC Receitas'!$AZ$4:$BB$27,3,FALSE)</f>
        <v>#N/A</v>
      </c>
    </row>
    <row r="59" spans="1:23" s="232" customFormat="1" ht="19.5" customHeight="1" thickTop="1" thickBot="1" x14ac:dyDescent="0.3">
      <c r="A59" s="209"/>
      <c r="B59" s="5"/>
      <c r="C59" s="136"/>
      <c r="D59" s="138"/>
      <c r="E59" s="43"/>
      <c r="F59" s="136"/>
      <c r="G59" s="43"/>
      <c r="H59" s="43"/>
      <c r="I59" s="43"/>
      <c r="J59" s="228"/>
      <c r="K59" s="228"/>
      <c r="L59" s="44"/>
      <c r="M59" s="44"/>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O59" s="5"/>
      <c r="P59" s="5"/>
      <c r="Q59" s="5"/>
      <c r="S59" s="244" t="e">
        <f t="shared" si="0"/>
        <v>#N/A</v>
      </c>
      <c r="T59" s="232" t="e">
        <f t="shared" si="1"/>
        <v>#N/A</v>
      </c>
      <c r="U59" s="232" t="e">
        <f t="shared" si="2"/>
        <v>#N/A</v>
      </c>
      <c r="V59" s="232" t="e">
        <f t="shared" si="3"/>
        <v>#N/A</v>
      </c>
      <c r="W59" s="245" t="e">
        <f>VLOOKUP(E59,'PC Receitas'!$AZ$4:$BB$27,3,FALSE)</f>
        <v>#N/A</v>
      </c>
    </row>
    <row r="60" spans="1:23" s="232" customFormat="1" ht="19.5" customHeight="1" thickTop="1" thickBot="1" x14ac:dyDescent="0.3">
      <c r="A60" s="209"/>
      <c r="B60" s="5"/>
      <c r="C60" s="136"/>
      <c r="D60" s="138"/>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O60" s="5"/>
      <c r="P60" s="5"/>
      <c r="Q60" s="5"/>
      <c r="S60" s="244" t="e">
        <f t="shared" si="0"/>
        <v>#N/A</v>
      </c>
      <c r="T60" s="232" t="e">
        <f t="shared" si="1"/>
        <v>#N/A</v>
      </c>
      <c r="U60" s="232" t="e">
        <f t="shared" si="2"/>
        <v>#N/A</v>
      </c>
      <c r="V60" s="232" t="e">
        <f t="shared" si="3"/>
        <v>#N/A</v>
      </c>
      <c r="W60" s="245" t="e">
        <f>VLOOKUP(E60,'PC Receitas'!$AZ$4:$BB$27,3,FALSE)</f>
        <v>#N/A</v>
      </c>
    </row>
    <row r="61" spans="1:23" s="232" customFormat="1" ht="19.5" customHeight="1" thickTop="1" thickBot="1" x14ac:dyDescent="0.3">
      <c r="A61" s="209"/>
      <c r="B61" s="5"/>
      <c r="C61" s="136"/>
      <c r="D61" s="138"/>
      <c r="E61" s="43"/>
      <c r="F61" s="136"/>
      <c r="G61" s="43"/>
      <c r="H61" s="43"/>
      <c r="I61" s="43"/>
      <c r="J61" s="228"/>
      <c r="K61" s="228"/>
      <c r="L61" s="44"/>
      <c r="M61" s="44"/>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O61" s="5"/>
      <c r="P61" s="5"/>
      <c r="Q61" s="5"/>
      <c r="S61" s="244" t="e">
        <f t="shared" si="0"/>
        <v>#N/A</v>
      </c>
      <c r="T61" s="232" t="e">
        <f t="shared" si="1"/>
        <v>#N/A</v>
      </c>
      <c r="U61" s="232" t="e">
        <f t="shared" si="2"/>
        <v>#N/A</v>
      </c>
      <c r="V61" s="232" t="e">
        <f t="shared" si="3"/>
        <v>#N/A</v>
      </c>
      <c r="W61" s="245" t="e">
        <f>VLOOKUP(E61,'PC Receitas'!$AZ$4:$BB$27,3,FALSE)</f>
        <v>#N/A</v>
      </c>
    </row>
    <row r="62" spans="1:23" s="232" customFormat="1" ht="19.5" customHeight="1" thickTop="1" thickBot="1" x14ac:dyDescent="0.3">
      <c r="A62" s="209"/>
      <c r="B62" s="5"/>
      <c r="C62" s="136"/>
      <c r="D62" s="138"/>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O62" s="5"/>
      <c r="P62" s="5"/>
      <c r="Q62" s="5"/>
      <c r="S62" s="244" t="e">
        <f t="shared" si="0"/>
        <v>#N/A</v>
      </c>
      <c r="T62" s="232" t="e">
        <f t="shared" si="1"/>
        <v>#N/A</v>
      </c>
      <c r="U62" s="232" t="e">
        <f t="shared" si="2"/>
        <v>#N/A</v>
      </c>
      <c r="V62" s="232" t="e">
        <f t="shared" si="3"/>
        <v>#N/A</v>
      </c>
      <c r="W62" s="245" t="e">
        <f>VLOOKUP(E62,'PC Receitas'!$AZ$4:$BB$27,3,FALSE)</f>
        <v>#N/A</v>
      </c>
    </row>
    <row r="63" spans="1:23" s="232" customFormat="1" ht="19.5" customHeight="1" thickTop="1" thickBot="1" x14ac:dyDescent="0.3">
      <c r="A63" s="209"/>
      <c r="B63" s="5"/>
      <c r="C63" s="136"/>
      <c r="D63" s="138"/>
      <c r="E63" s="43"/>
      <c r="F63" s="136"/>
      <c r="G63" s="43"/>
      <c r="H63" s="43"/>
      <c r="I63" s="43"/>
      <c r="J63" s="228"/>
      <c r="K63" s="228"/>
      <c r="L63" s="44"/>
      <c r="M63" s="44"/>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O63" s="5"/>
      <c r="P63" s="5"/>
      <c r="Q63" s="5"/>
      <c r="S63" s="244" t="e">
        <f t="shared" si="0"/>
        <v>#N/A</v>
      </c>
      <c r="T63" s="232" t="e">
        <f t="shared" si="1"/>
        <v>#N/A</v>
      </c>
      <c r="U63" s="232" t="e">
        <f t="shared" si="2"/>
        <v>#N/A</v>
      </c>
      <c r="V63" s="232" t="e">
        <f t="shared" si="3"/>
        <v>#N/A</v>
      </c>
      <c r="W63" s="245" t="e">
        <f>VLOOKUP(E63,'PC Receitas'!$AZ$4:$BB$27,3,FALSE)</f>
        <v>#N/A</v>
      </c>
    </row>
    <row r="64" spans="1:23" s="232" customFormat="1" ht="19.5" customHeight="1" thickTop="1" thickBot="1" x14ac:dyDescent="0.3">
      <c r="A64" s="209"/>
      <c r="B64" s="5"/>
      <c r="C64" s="136"/>
      <c r="D64" s="138"/>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O64" s="5"/>
      <c r="P64" s="5"/>
      <c r="Q64" s="5"/>
      <c r="S64" s="244" t="e">
        <f t="shared" si="0"/>
        <v>#N/A</v>
      </c>
      <c r="T64" s="232" t="e">
        <f t="shared" si="1"/>
        <v>#N/A</v>
      </c>
      <c r="U64" s="232" t="e">
        <f t="shared" si="2"/>
        <v>#N/A</v>
      </c>
      <c r="V64" s="232" t="e">
        <f t="shared" si="3"/>
        <v>#N/A</v>
      </c>
      <c r="W64" s="245" t="e">
        <f>VLOOKUP(E64,'PC Receitas'!$AZ$4:$BB$27,3,FALSE)</f>
        <v>#N/A</v>
      </c>
    </row>
    <row r="65" spans="1:23" s="232" customFormat="1" ht="19.5" customHeight="1" thickTop="1" thickBot="1" x14ac:dyDescent="0.3">
      <c r="A65" s="209"/>
      <c r="B65" s="5"/>
      <c r="C65" s="136"/>
      <c r="D65" s="138"/>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O65" s="5"/>
      <c r="P65" s="5"/>
      <c r="Q65" s="5"/>
      <c r="S65" s="244" t="e">
        <f t="shared" si="0"/>
        <v>#N/A</v>
      </c>
      <c r="T65" s="232" t="e">
        <f t="shared" si="1"/>
        <v>#N/A</v>
      </c>
      <c r="U65" s="232" t="e">
        <f t="shared" si="2"/>
        <v>#N/A</v>
      </c>
      <c r="V65" s="232" t="e">
        <f t="shared" si="3"/>
        <v>#N/A</v>
      </c>
      <c r="W65" s="245" t="e">
        <f>VLOOKUP(E65,'PC Receitas'!$AZ$4:$BB$27,3,FALSE)</f>
        <v>#N/A</v>
      </c>
    </row>
    <row r="66" spans="1:23" s="232" customFormat="1" ht="19.5" customHeight="1" thickTop="1" thickBot="1" x14ac:dyDescent="0.3">
      <c r="A66" s="209"/>
      <c r="B66" s="5"/>
      <c r="C66" s="136"/>
      <c r="D66" s="138"/>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O66" s="5"/>
      <c r="P66" s="5"/>
      <c r="Q66" s="5"/>
      <c r="S66" s="244" t="e">
        <f t="shared" si="0"/>
        <v>#N/A</v>
      </c>
      <c r="T66" s="232" t="e">
        <f t="shared" si="1"/>
        <v>#N/A</v>
      </c>
      <c r="U66" s="232" t="e">
        <f t="shared" si="2"/>
        <v>#N/A</v>
      </c>
      <c r="V66" s="232" t="e">
        <f t="shared" si="3"/>
        <v>#N/A</v>
      </c>
      <c r="W66" s="245" t="e">
        <f>VLOOKUP(E66,'PC Receitas'!$AZ$4:$BB$27,3,FALSE)</f>
        <v>#N/A</v>
      </c>
    </row>
    <row r="67" spans="1:23" s="232" customFormat="1" ht="19.5" customHeight="1" thickTop="1" thickBot="1" x14ac:dyDescent="0.3">
      <c r="A67" s="209"/>
      <c r="B67" s="5"/>
      <c r="C67" s="136"/>
      <c r="D67" s="138"/>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O67" s="5"/>
      <c r="P67" s="5"/>
      <c r="Q67" s="5"/>
      <c r="S67" s="244" t="e">
        <f t="shared" si="0"/>
        <v>#N/A</v>
      </c>
      <c r="T67" s="232" t="e">
        <f t="shared" si="1"/>
        <v>#N/A</v>
      </c>
      <c r="U67" s="232" t="e">
        <f t="shared" si="2"/>
        <v>#N/A</v>
      </c>
      <c r="V67" s="232" t="e">
        <f t="shared" si="3"/>
        <v>#N/A</v>
      </c>
      <c r="W67" s="245" t="e">
        <f>VLOOKUP(E67,'PC Receitas'!$AZ$4:$BB$27,3,FALSE)</f>
        <v>#N/A</v>
      </c>
    </row>
    <row r="68" spans="1:23" s="232" customFormat="1" ht="19.5" customHeight="1" thickTop="1" thickBot="1" x14ac:dyDescent="0.3">
      <c r="A68" s="209"/>
      <c r="B68" s="5"/>
      <c r="C68" s="136"/>
      <c r="D68" s="138"/>
      <c r="E68" s="43"/>
      <c r="F68" s="136"/>
      <c r="G68" s="43"/>
      <c r="H68" s="43"/>
      <c r="I68" s="43"/>
      <c r="J68" s="228"/>
      <c r="K68" s="228"/>
      <c r="L68" s="44"/>
      <c r="M68" s="44"/>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O68" s="5"/>
      <c r="P68" s="5"/>
      <c r="Q68" s="5"/>
      <c r="S68" s="244" t="e">
        <f t="shared" si="0"/>
        <v>#N/A</v>
      </c>
      <c r="T68" s="232" t="e">
        <f t="shared" si="1"/>
        <v>#N/A</v>
      </c>
      <c r="U68" s="232" t="e">
        <f t="shared" si="2"/>
        <v>#N/A</v>
      </c>
      <c r="V68" s="232" t="e">
        <f t="shared" si="3"/>
        <v>#N/A</v>
      </c>
      <c r="W68" s="245" t="e">
        <f>VLOOKUP(E68,'PC Receitas'!$AZ$4:$BB$27,3,FALSE)</f>
        <v>#N/A</v>
      </c>
    </row>
    <row r="69" spans="1:23" s="232" customFormat="1" ht="19.5" customHeight="1" thickTop="1" thickBot="1" x14ac:dyDescent="0.3">
      <c r="A69" s="209"/>
      <c r="B69" s="5"/>
      <c r="C69" s="136"/>
      <c r="D69" s="138"/>
      <c r="E69" s="43"/>
      <c r="F69" s="136"/>
      <c r="G69" s="43"/>
      <c r="H69" s="43"/>
      <c r="I69" s="43"/>
      <c r="J69" s="228"/>
      <c r="K69" s="228"/>
      <c r="L69" s="44"/>
      <c r="M69" s="44"/>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O69" s="5"/>
      <c r="P69" s="5"/>
      <c r="Q69" s="5"/>
      <c r="S69" s="244" t="e">
        <f t="shared" si="0"/>
        <v>#N/A</v>
      </c>
      <c r="T69" s="232" t="e">
        <f t="shared" si="1"/>
        <v>#N/A</v>
      </c>
      <c r="U69" s="232" t="e">
        <f t="shared" si="2"/>
        <v>#N/A</v>
      </c>
      <c r="V69" s="232" t="e">
        <f t="shared" si="3"/>
        <v>#N/A</v>
      </c>
      <c r="W69" s="245" t="e">
        <f>VLOOKUP(E69,'PC Receitas'!$AZ$4:$BB$27,3,FALSE)</f>
        <v>#N/A</v>
      </c>
    </row>
    <row r="70" spans="1:23" s="232" customFormat="1" ht="19.5" customHeight="1" thickTop="1" thickBot="1" x14ac:dyDescent="0.3">
      <c r="A70" s="209"/>
      <c r="B70" s="5"/>
      <c r="C70" s="136"/>
      <c r="D70" s="138"/>
      <c r="E70" s="43"/>
      <c r="F70" s="195"/>
      <c r="G70" s="43"/>
      <c r="H70" s="43"/>
      <c r="I70" s="4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O70" s="5"/>
      <c r="P70" s="5"/>
      <c r="Q70" s="5"/>
      <c r="S70" s="244" t="e">
        <f t="shared" ref="S70:S133" si="4">IF(W70="DESPESAS_COM_RH","Despesa",IF(W70="DESPESAS_OPERACIONAIS","Despesa",IF(W70="DESPESAS_DE_MARKETING","Despesa",IF(W70="IMPOSTOS","Despesa",IF(W70="INVESTIMENTOS","Despesa",IF(W70="DESPESAS_9","Despesas",IF(W70="DESPESAS_10","Despesas",IF(W70="DESPESAS_11","Despesas",IF(W70="DESPESAS_12","Despesas","")))))))))</f>
        <v>#N/A</v>
      </c>
      <c r="T70" s="232" t="e">
        <f t="shared" ref="T70:T133" si="5">IF(W70="DESPESAS_COM_PRODUTOS","Despesa",IF(W70="DESPESAS_COM_SERVICOS","Despesa",IF(W70="DESPESAS_NAO_OPERACIONAIS","Despesa","")))</f>
        <v>#N/A</v>
      </c>
      <c r="U70" s="232" t="e">
        <f t="shared" ref="U70:U133" si="6">IF(W70="RECEITAS_COM_PRODUTO","Receita",IF(W70="RECEITAS_COM_SERVICOS","Receita",IF(W70="RECEITAS_NAO_OPERACIONAIS","Receita",IF(W70="RECEITA_4","Receita",IF(W70="RECEITA_5","Receita",IF(W70="RECEITA_6","Receita",IF(W70="RECEITA_7","Receita",IF(W70="RECEITA_8","Receita",IF(W70="RECEITA_9","Receita",IF(W70="RECEITA_10","Receita",IF(W70="RECEITA_11","Receita",IF(W70="RECEITA_12","Receita",""))))))))))))</f>
        <v>#N/A</v>
      </c>
      <c r="V70" s="232" t="e">
        <f t="shared" ref="V70:V133" si="7">IF(S70&lt;&gt;"",S70,IF(T70&lt;&gt;"",T70,IF(U70&lt;&gt;"",U70,"")))</f>
        <v>#N/A</v>
      </c>
      <c r="W70" s="245" t="e">
        <f>VLOOKUP(E70,'PC Receitas'!$AZ$4:$BB$27,3,FALSE)</f>
        <v>#N/A</v>
      </c>
    </row>
    <row r="71" spans="1:23" s="232" customFormat="1" ht="19.5" customHeight="1" thickTop="1" thickBot="1" x14ac:dyDescent="0.3">
      <c r="A71" s="209"/>
      <c r="B71" s="5"/>
      <c r="C71" s="136"/>
      <c r="D71" s="138"/>
      <c r="E71" s="43"/>
      <c r="F71" s="136"/>
      <c r="G71" s="43"/>
      <c r="H71" s="43"/>
      <c r="I71" s="43"/>
      <c r="J71" s="228"/>
      <c r="K71" s="228"/>
      <c r="L71" s="44"/>
      <c r="M71" s="44"/>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O71" s="5"/>
      <c r="P71" s="5"/>
      <c r="Q71" s="5"/>
      <c r="S71" s="244" t="e">
        <f t="shared" si="4"/>
        <v>#N/A</v>
      </c>
      <c r="T71" s="232" t="e">
        <f t="shared" si="5"/>
        <v>#N/A</v>
      </c>
      <c r="U71" s="232" t="e">
        <f t="shared" si="6"/>
        <v>#N/A</v>
      </c>
      <c r="V71" s="232" t="e">
        <f t="shared" si="7"/>
        <v>#N/A</v>
      </c>
      <c r="W71" s="245" t="e">
        <f>VLOOKUP(E71,'PC Receitas'!$AZ$4:$BB$27,3,FALSE)</f>
        <v>#N/A</v>
      </c>
    </row>
    <row r="72" spans="1:23" s="232" customFormat="1" ht="19.5" customHeight="1" thickTop="1" thickBot="1" x14ac:dyDescent="0.3">
      <c r="A72" s="209"/>
      <c r="B72" s="5"/>
      <c r="C72" s="136"/>
      <c r="D72" s="138"/>
      <c r="E72" s="43"/>
      <c r="F72" s="136"/>
      <c r="G72" s="43"/>
      <c r="H72" s="43"/>
      <c r="I72" s="43"/>
      <c r="J72" s="228"/>
      <c r="K72" s="228"/>
      <c r="L72" s="44"/>
      <c r="M72" s="44"/>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O72" s="5"/>
      <c r="P72" s="5"/>
      <c r="Q72" s="5"/>
      <c r="S72" s="244" t="e">
        <f t="shared" si="4"/>
        <v>#N/A</v>
      </c>
      <c r="T72" s="232" t="e">
        <f t="shared" si="5"/>
        <v>#N/A</v>
      </c>
      <c r="U72" s="232" t="e">
        <f t="shared" si="6"/>
        <v>#N/A</v>
      </c>
      <c r="V72" s="232" t="e">
        <f t="shared" si="7"/>
        <v>#N/A</v>
      </c>
      <c r="W72" s="245" t="e">
        <f>VLOOKUP(E72,'PC Receitas'!$AZ$4:$BB$27,3,FALSE)</f>
        <v>#N/A</v>
      </c>
    </row>
    <row r="73" spans="1:23" s="232" customFormat="1" ht="19.5" customHeight="1" thickTop="1" thickBot="1" x14ac:dyDescent="0.3">
      <c r="A73" s="209"/>
      <c r="B73" s="5"/>
      <c r="C73" s="136"/>
      <c r="D73" s="138"/>
      <c r="E73" s="43"/>
      <c r="F73" s="136"/>
      <c r="G73" s="43"/>
      <c r="H73" s="43"/>
      <c r="I73" s="43"/>
      <c r="J73" s="228"/>
      <c r="K73" s="228"/>
      <c r="L73" s="44"/>
      <c r="M73" s="44"/>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O73" s="5"/>
      <c r="P73" s="5"/>
      <c r="Q73" s="5"/>
      <c r="S73" s="244" t="e">
        <f t="shared" si="4"/>
        <v>#N/A</v>
      </c>
      <c r="T73" s="232" t="e">
        <f t="shared" si="5"/>
        <v>#N/A</v>
      </c>
      <c r="U73" s="232" t="e">
        <f t="shared" si="6"/>
        <v>#N/A</v>
      </c>
      <c r="V73" s="232" t="e">
        <f t="shared" si="7"/>
        <v>#N/A</v>
      </c>
      <c r="W73" s="245" t="e">
        <f>VLOOKUP(E73,'PC Receitas'!$AZ$4:$BB$27,3,FALSE)</f>
        <v>#N/A</v>
      </c>
    </row>
    <row r="74" spans="1:23" s="232" customFormat="1" ht="19.5" customHeight="1" thickTop="1" thickBot="1" x14ac:dyDescent="0.3">
      <c r="A74" s="209"/>
      <c r="B74" s="5"/>
      <c r="C74" s="136"/>
      <c r="D74" s="138"/>
      <c r="E74" s="43"/>
      <c r="F74" s="136"/>
      <c r="G74" s="43"/>
      <c r="H74" s="43"/>
      <c r="I74" s="43"/>
      <c r="J74" s="228"/>
      <c r="K74" s="228"/>
      <c r="L74" s="44"/>
      <c r="M74" s="44"/>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O74" s="5"/>
      <c r="P74" s="5"/>
      <c r="Q74" s="5"/>
      <c r="S74" s="244" t="e">
        <f t="shared" si="4"/>
        <v>#N/A</v>
      </c>
      <c r="T74" s="232" t="e">
        <f t="shared" si="5"/>
        <v>#N/A</v>
      </c>
      <c r="U74" s="232" t="e">
        <f t="shared" si="6"/>
        <v>#N/A</v>
      </c>
      <c r="V74" s="232" t="e">
        <f t="shared" si="7"/>
        <v>#N/A</v>
      </c>
      <c r="W74" s="245" t="e">
        <f>VLOOKUP(E74,'PC Receitas'!$AZ$4:$BB$27,3,FALSE)</f>
        <v>#N/A</v>
      </c>
    </row>
    <row r="75" spans="1:23" s="232" customFormat="1" ht="19.5" customHeight="1" thickTop="1" thickBot="1" x14ac:dyDescent="0.3">
      <c r="A75" s="209"/>
      <c r="B75" s="5"/>
      <c r="C75" s="136"/>
      <c r="D75" s="138"/>
      <c r="E75" s="43"/>
      <c r="F75" s="136"/>
      <c r="G75" s="43"/>
      <c r="H75" s="43"/>
      <c r="I75" s="43"/>
      <c r="J75" s="228"/>
      <c r="K75" s="228"/>
      <c r="L75" s="44"/>
      <c r="M75" s="44"/>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O75" s="5"/>
      <c r="P75" s="5"/>
      <c r="Q75" s="5"/>
      <c r="S75" s="244" t="e">
        <f t="shared" si="4"/>
        <v>#N/A</v>
      </c>
      <c r="T75" s="232" t="e">
        <f t="shared" si="5"/>
        <v>#N/A</v>
      </c>
      <c r="U75" s="232" t="e">
        <f t="shared" si="6"/>
        <v>#N/A</v>
      </c>
      <c r="V75" s="232" t="e">
        <f t="shared" si="7"/>
        <v>#N/A</v>
      </c>
      <c r="W75" s="245" t="e">
        <f>VLOOKUP(E75,'PC Receitas'!$AZ$4:$BB$27,3,FALSE)</f>
        <v>#N/A</v>
      </c>
    </row>
    <row r="76" spans="1:23" s="232" customFormat="1" ht="19.5" customHeight="1" thickTop="1" thickBot="1" x14ac:dyDescent="0.3">
      <c r="A76" s="209"/>
      <c r="B76" s="5"/>
      <c r="C76" s="136"/>
      <c r="D76" s="138"/>
      <c r="E76" s="43"/>
      <c r="F76" s="136"/>
      <c r="G76" s="43"/>
      <c r="H76" s="43"/>
      <c r="I76" s="43"/>
      <c r="J76" s="228"/>
      <c r="K76" s="228"/>
      <c r="L76" s="44"/>
      <c r="M76" s="44"/>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O76" s="5"/>
      <c r="P76" s="5"/>
      <c r="Q76" s="5"/>
      <c r="S76" s="244" t="e">
        <f t="shared" si="4"/>
        <v>#N/A</v>
      </c>
      <c r="T76" s="232" t="e">
        <f t="shared" si="5"/>
        <v>#N/A</v>
      </c>
      <c r="U76" s="232" t="e">
        <f t="shared" si="6"/>
        <v>#N/A</v>
      </c>
      <c r="V76" s="232" t="e">
        <f t="shared" si="7"/>
        <v>#N/A</v>
      </c>
      <c r="W76" s="245" t="e">
        <f>VLOOKUP(E76,'PC Receitas'!$AZ$4:$BB$27,3,FALSE)</f>
        <v>#N/A</v>
      </c>
    </row>
    <row r="77" spans="1:23" s="232" customFormat="1" ht="19.5" customHeight="1" thickTop="1" thickBot="1" x14ac:dyDescent="0.3">
      <c r="A77" s="209"/>
      <c r="B77" s="5"/>
      <c r="C77" s="136"/>
      <c r="D77" s="138"/>
      <c r="E77" s="43"/>
      <c r="F77" s="136"/>
      <c r="G77" s="43"/>
      <c r="H77" s="43"/>
      <c r="I77" s="43"/>
      <c r="J77" s="228"/>
      <c r="K77" s="228"/>
      <c r="L77" s="44"/>
      <c r="M77" s="44"/>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O77" s="5"/>
      <c r="P77" s="5"/>
      <c r="Q77" s="5"/>
      <c r="S77" s="244" t="e">
        <f t="shared" si="4"/>
        <v>#N/A</v>
      </c>
      <c r="T77" s="232" t="e">
        <f t="shared" si="5"/>
        <v>#N/A</v>
      </c>
      <c r="U77" s="232" t="e">
        <f t="shared" si="6"/>
        <v>#N/A</v>
      </c>
      <c r="V77" s="232" t="e">
        <f t="shared" si="7"/>
        <v>#N/A</v>
      </c>
      <c r="W77" s="245" t="e">
        <f>VLOOKUP(E77,'PC Receitas'!$AZ$4:$BB$27,3,FALSE)</f>
        <v>#N/A</v>
      </c>
    </row>
    <row r="78" spans="1:23" s="232" customFormat="1" ht="19.5" customHeight="1" thickTop="1" thickBot="1" x14ac:dyDescent="0.3">
      <c r="A78" s="209"/>
      <c r="B78" s="5"/>
      <c r="C78" s="136"/>
      <c r="D78" s="138"/>
      <c r="E78" s="43"/>
      <c r="F78" s="136"/>
      <c r="G78" s="43"/>
      <c r="H78" s="43"/>
      <c r="I78" s="43"/>
      <c r="J78" s="228"/>
      <c r="K78" s="228"/>
      <c r="L78" s="44"/>
      <c r="M78" s="44"/>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O78" s="5"/>
      <c r="P78" s="5"/>
      <c r="Q78" s="5"/>
      <c r="S78" s="244" t="e">
        <f t="shared" si="4"/>
        <v>#N/A</v>
      </c>
      <c r="T78" s="232" t="e">
        <f t="shared" si="5"/>
        <v>#N/A</v>
      </c>
      <c r="U78" s="232" t="e">
        <f t="shared" si="6"/>
        <v>#N/A</v>
      </c>
      <c r="V78" s="232" t="e">
        <f t="shared" si="7"/>
        <v>#N/A</v>
      </c>
      <c r="W78" s="245" t="e">
        <f>VLOOKUP(E78,'PC Receitas'!$AZ$4:$BB$27,3,FALSE)</f>
        <v>#N/A</v>
      </c>
    </row>
    <row r="79" spans="1:23" s="232" customFormat="1" ht="19.5" customHeight="1" thickTop="1" thickBot="1" x14ac:dyDescent="0.3">
      <c r="A79" s="209"/>
      <c r="B79" s="5"/>
      <c r="C79" s="136"/>
      <c r="D79" s="138"/>
      <c r="E79" s="43"/>
      <c r="F79" s="136"/>
      <c r="G79" s="43"/>
      <c r="H79" s="43"/>
      <c r="I79" s="43"/>
      <c r="J79" s="228"/>
      <c r="K79" s="228"/>
      <c r="L79" s="44"/>
      <c r="M79" s="44"/>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O79" s="5"/>
      <c r="P79" s="5"/>
      <c r="Q79" s="5"/>
      <c r="S79" s="244" t="e">
        <f t="shared" si="4"/>
        <v>#N/A</v>
      </c>
      <c r="T79" s="232" t="e">
        <f t="shared" si="5"/>
        <v>#N/A</v>
      </c>
      <c r="U79" s="232" t="e">
        <f t="shared" si="6"/>
        <v>#N/A</v>
      </c>
      <c r="V79" s="232" t="e">
        <f t="shared" si="7"/>
        <v>#N/A</v>
      </c>
      <c r="W79" s="245" t="e">
        <f>VLOOKUP(E79,'PC Receitas'!$AZ$4:$BB$27,3,FALSE)</f>
        <v>#N/A</v>
      </c>
    </row>
    <row r="80" spans="1:23" s="232" customFormat="1" ht="19.5" customHeight="1" thickTop="1" thickBot="1" x14ac:dyDescent="0.3">
      <c r="A80" s="209"/>
      <c r="B80" s="5"/>
      <c r="C80" s="136"/>
      <c r="D80" s="138"/>
      <c r="E80" s="43"/>
      <c r="F80" s="195"/>
      <c r="G80" s="43"/>
      <c r="H80" s="43"/>
      <c r="I80" s="4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O80" s="5"/>
      <c r="P80" s="5"/>
      <c r="Q80" s="5"/>
      <c r="S80" s="244" t="e">
        <f t="shared" si="4"/>
        <v>#N/A</v>
      </c>
      <c r="T80" s="232" t="e">
        <f t="shared" si="5"/>
        <v>#N/A</v>
      </c>
      <c r="U80" s="232" t="e">
        <f t="shared" si="6"/>
        <v>#N/A</v>
      </c>
      <c r="V80" s="232" t="e">
        <f t="shared" si="7"/>
        <v>#N/A</v>
      </c>
      <c r="W80" s="245" t="e">
        <f>VLOOKUP(E80,'PC Receitas'!$AZ$4:$BB$27,3,FALSE)</f>
        <v>#N/A</v>
      </c>
    </row>
    <row r="81" spans="1:23" s="232" customFormat="1" ht="19.5" customHeight="1" thickTop="1" thickBot="1" x14ac:dyDescent="0.3">
      <c r="A81" s="209"/>
      <c r="B81" s="5"/>
      <c r="C81" s="136"/>
      <c r="D81" s="138"/>
      <c r="E81" s="43"/>
      <c r="F81" s="195"/>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O81" s="5"/>
      <c r="P81" s="5"/>
      <c r="Q81" s="5"/>
      <c r="S81" s="244" t="e">
        <f t="shared" si="4"/>
        <v>#N/A</v>
      </c>
      <c r="T81" s="232" t="e">
        <f t="shared" si="5"/>
        <v>#N/A</v>
      </c>
      <c r="U81" s="232" t="e">
        <f t="shared" si="6"/>
        <v>#N/A</v>
      </c>
      <c r="V81" s="232" t="e">
        <f t="shared" si="7"/>
        <v>#N/A</v>
      </c>
      <c r="W81" s="245" t="e">
        <f>VLOOKUP(E81,'PC Receitas'!$AZ$4:$BB$27,3,FALSE)</f>
        <v>#N/A</v>
      </c>
    </row>
    <row r="82" spans="1:23" s="232" customFormat="1" ht="19.5" customHeight="1" thickTop="1" thickBot="1" x14ac:dyDescent="0.3">
      <c r="A82" s="209"/>
      <c r="B82" s="5"/>
      <c r="C82" s="136"/>
      <c r="D82" s="138"/>
      <c r="E82" s="43"/>
      <c r="F82" s="136"/>
      <c r="G82" s="43"/>
      <c r="H82" s="43"/>
      <c r="I82" s="43"/>
      <c r="J82" s="228"/>
      <c r="K82" s="228"/>
      <c r="L82" s="44"/>
      <c r="M82" s="44"/>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O82" s="5"/>
      <c r="P82" s="5"/>
      <c r="Q82" s="5"/>
      <c r="S82" s="244" t="e">
        <f t="shared" si="4"/>
        <v>#N/A</v>
      </c>
      <c r="T82" s="232" t="e">
        <f t="shared" si="5"/>
        <v>#N/A</v>
      </c>
      <c r="U82" s="232" t="e">
        <f t="shared" si="6"/>
        <v>#N/A</v>
      </c>
      <c r="V82" s="232" t="e">
        <f t="shared" si="7"/>
        <v>#N/A</v>
      </c>
      <c r="W82" s="245" t="e">
        <f>VLOOKUP(E82,'PC Receitas'!$AZ$4:$BB$27,3,FALSE)</f>
        <v>#N/A</v>
      </c>
    </row>
    <row r="83" spans="1:23" s="232" customFormat="1" ht="19.5" customHeight="1" thickTop="1" thickBot="1" x14ac:dyDescent="0.3">
      <c r="A83" s="209"/>
      <c r="B83" s="5"/>
      <c r="C83" s="136"/>
      <c r="D83" s="138"/>
      <c r="E83" s="43"/>
      <c r="F83" s="136"/>
      <c r="G83" s="43"/>
      <c r="H83" s="138"/>
      <c r="I83" s="138"/>
      <c r="J83" s="228"/>
      <c r="K83" s="228"/>
      <c r="L83" s="44"/>
      <c r="M83" s="44"/>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O83" s="5"/>
      <c r="P83" s="5"/>
      <c r="Q83" s="5"/>
      <c r="S83" s="244" t="e">
        <f t="shared" si="4"/>
        <v>#N/A</v>
      </c>
      <c r="T83" s="232" t="e">
        <f t="shared" si="5"/>
        <v>#N/A</v>
      </c>
      <c r="U83" s="232" t="e">
        <f t="shared" si="6"/>
        <v>#N/A</v>
      </c>
      <c r="V83" s="232" t="e">
        <f t="shared" si="7"/>
        <v>#N/A</v>
      </c>
      <c r="W83" s="245" t="e">
        <f>VLOOKUP(E83,'PC Receitas'!$AZ$4:$BB$27,3,FALSE)</f>
        <v>#N/A</v>
      </c>
    </row>
    <row r="84" spans="1:23" s="232" customFormat="1" ht="19.5" customHeight="1" thickTop="1" thickBot="1" x14ac:dyDescent="0.3">
      <c r="A84" s="209"/>
      <c r="B84" s="5"/>
      <c r="C84" s="136"/>
      <c r="D84" s="138"/>
      <c r="E84" s="43"/>
      <c r="F84" s="136"/>
      <c r="G84" s="43"/>
      <c r="H84" s="43"/>
      <c r="I84" s="43"/>
      <c r="J84" s="228"/>
      <c r="K84" s="228"/>
      <c r="L84" s="44"/>
      <c r="M84" s="44"/>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O84" s="5"/>
      <c r="P84" s="5"/>
      <c r="Q84" s="5"/>
      <c r="S84" s="244" t="e">
        <f t="shared" si="4"/>
        <v>#N/A</v>
      </c>
      <c r="T84" s="232" t="e">
        <f t="shared" si="5"/>
        <v>#N/A</v>
      </c>
      <c r="U84" s="232" t="e">
        <f t="shared" si="6"/>
        <v>#N/A</v>
      </c>
      <c r="V84" s="232" t="e">
        <f t="shared" si="7"/>
        <v>#N/A</v>
      </c>
      <c r="W84" s="245" t="e">
        <f>VLOOKUP(E84,'PC Receitas'!$AZ$4:$BB$27,3,FALSE)</f>
        <v>#N/A</v>
      </c>
    </row>
    <row r="85" spans="1:23" s="232" customFormat="1" ht="19.5" customHeight="1" thickTop="1" thickBot="1" x14ac:dyDescent="0.3">
      <c r="A85" s="209"/>
      <c r="B85" s="5"/>
      <c r="C85" s="136"/>
      <c r="D85" s="138"/>
      <c r="E85" s="43"/>
      <c r="F85" s="136"/>
      <c r="G85" s="43"/>
      <c r="H85" s="43"/>
      <c r="I85" s="43"/>
      <c r="J85" s="228"/>
      <c r="K85" s="228"/>
      <c r="L85" s="44"/>
      <c r="M85" s="44"/>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O85" s="5"/>
      <c r="P85" s="5"/>
      <c r="Q85" s="5"/>
      <c r="S85" s="244" t="e">
        <f t="shared" si="4"/>
        <v>#N/A</v>
      </c>
      <c r="T85" s="232" t="e">
        <f t="shared" si="5"/>
        <v>#N/A</v>
      </c>
      <c r="U85" s="232" t="e">
        <f t="shared" si="6"/>
        <v>#N/A</v>
      </c>
      <c r="V85" s="232" t="e">
        <f t="shared" si="7"/>
        <v>#N/A</v>
      </c>
      <c r="W85" s="245" t="e">
        <f>VLOOKUP(E85,'PC Receitas'!$AZ$4:$BB$27,3,FALSE)</f>
        <v>#N/A</v>
      </c>
    </row>
    <row r="86" spans="1:23" s="232" customFormat="1" ht="19.5" customHeight="1" thickTop="1" thickBot="1" x14ac:dyDescent="0.3">
      <c r="A86" s="209"/>
      <c r="B86" s="5"/>
      <c r="C86" s="136"/>
      <c r="D86" s="138"/>
      <c r="E86" s="43"/>
      <c r="F86" s="136"/>
      <c r="G86" s="43"/>
      <c r="H86" s="43"/>
      <c r="I86" s="43"/>
      <c r="J86" s="228"/>
      <c r="K86" s="228"/>
      <c r="L86" s="44"/>
      <c r="M86" s="44"/>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O86" s="5"/>
      <c r="P86" s="5"/>
      <c r="Q86" s="5"/>
      <c r="S86" s="244" t="e">
        <f t="shared" si="4"/>
        <v>#N/A</v>
      </c>
      <c r="T86" s="232" t="e">
        <f t="shared" si="5"/>
        <v>#N/A</v>
      </c>
      <c r="U86" s="232" t="e">
        <f t="shared" si="6"/>
        <v>#N/A</v>
      </c>
      <c r="V86" s="232" t="e">
        <f t="shared" si="7"/>
        <v>#N/A</v>
      </c>
      <c r="W86" s="245" t="e">
        <f>VLOOKUP(E86,'PC Receitas'!$AZ$4:$BB$27,3,FALSE)</f>
        <v>#N/A</v>
      </c>
    </row>
    <row r="87" spans="1:23" s="232" customFormat="1" ht="19.5" customHeight="1" thickTop="1" thickBot="1" x14ac:dyDescent="0.3">
      <c r="A87" s="209"/>
      <c r="B87" s="5"/>
      <c r="C87" s="136"/>
      <c r="D87" s="138"/>
      <c r="E87" s="43"/>
      <c r="F87" s="136"/>
      <c r="G87" s="43"/>
      <c r="H87" s="43"/>
      <c r="I87" s="43"/>
      <c r="J87" s="228"/>
      <c r="K87" s="228"/>
      <c r="L87" s="44"/>
      <c r="M87" s="44"/>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O87" s="5"/>
      <c r="P87" s="5"/>
      <c r="Q87" s="5"/>
      <c r="S87" s="244" t="e">
        <f t="shared" si="4"/>
        <v>#N/A</v>
      </c>
      <c r="T87" s="232" t="e">
        <f t="shared" si="5"/>
        <v>#N/A</v>
      </c>
      <c r="U87" s="232" t="e">
        <f t="shared" si="6"/>
        <v>#N/A</v>
      </c>
      <c r="V87" s="232" t="e">
        <f t="shared" si="7"/>
        <v>#N/A</v>
      </c>
      <c r="W87" s="245" t="e">
        <f>VLOOKUP(E87,'PC Receitas'!$AZ$4:$BB$27,3,FALSE)</f>
        <v>#N/A</v>
      </c>
    </row>
    <row r="88" spans="1:23" s="232" customFormat="1" ht="19.5" customHeight="1" thickTop="1" thickBot="1" x14ac:dyDescent="0.3">
      <c r="A88" s="209"/>
      <c r="B88" s="5"/>
      <c r="C88" s="136"/>
      <c r="D88" s="138"/>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O88" s="5"/>
      <c r="P88" s="5"/>
      <c r="Q88" s="5"/>
      <c r="S88" s="244" t="e">
        <f t="shared" si="4"/>
        <v>#N/A</v>
      </c>
      <c r="T88" s="232" t="e">
        <f t="shared" si="5"/>
        <v>#N/A</v>
      </c>
      <c r="U88" s="232" t="e">
        <f t="shared" si="6"/>
        <v>#N/A</v>
      </c>
      <c r="V88" s="232" t="e">
        <f t="shared" si="7"/>
        <v>#N/A</v>
      </c>
      <c r="W88" s="245" t="e">
        <f>VLOOKUP(E88,'PC Receitas'!$AZ$4:$BB$27,3,FALSE)</f>
        <v>#N/A</v>
      </c>
    </row>
    <row r="89" spans="1:23" s="232" customFormat="1" ht="19.5" customHeight="1" thickTop="1" thickBot="1" x14ac:dyDescent="0.3">
      <c r="A89" s="209"/>
      <c r="B89" s="5"/>
      <c r="C89" s="136"/>
      <c r="D89" s="138"/>
      <c r="E89" s="43"/>
      <c r="F89" s="136"/>
      <c r="G89" s="43"/>
      <c r="H89" s="43"/>
      <c r="I89" s="43"/>
      <c r="J89" s="228"/>
      <c r="K89" s="228"/>
      <c r="L89" s="44"/>
      <c r="M89" s="44"/>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O89" s="5"/>
      <c r="P89" s="5"/>
      <c r="Q89" s="5"/>
      <c r="S89" s="244" t="e">
        <f t="shared" si="4"/>
        <v>#N/A</v>
      </c>
      <c r="T89" s="232" t="e">
        <f t="shared" si="5"/>
        <v>#N/A</v>
      </c>
      <c r="U89" s="232" t="e">
        <f t="shared" si="6"/>
        <v>#N/A</v>
      </c>
      <c r="V89" s="232" t="e">
        <f t="shared" si="7"/>
        <v>#N/A</v>
      </c>
      <c r="W89" s="245" t="e">
        <f>VLOOKUP(E89,'PC Receitas'!$AZ$4:$BB$27,3,FALSE)</f>
        <v>#N/A</v>
      </c>
    </row>
    <row r="90" spans="1:23" s="232" customFormat="1" ht="19.5" customHeight="1" thickTop="1" thickBot="1" x14ac:dyDescent="0.3">
      <c r="A90" s="209"/>
      <c r="B90" s="5"/>
      <c r="C90" s="136"/>
      <c r="D90" s="138"/>
      <c r="E90" s="43"/>
      <c r="F90" s="136"/>
      <c r="G90" s="43"/>
      <c r="H90" s="43"/>
      <c r="I90" s="43"/>
      <c r="J90" s="228"/>
      <c r="K90" s="228"/>
      <c r="L90" s="44"/>
      <c r="M90" s="44"/>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O90" s="5"/>
      <c r="P90" s="5"/>
      <c r="Q90" s="5"/>
      <c r="S90" s="244" t="e">
        <f t="shared" si="4"/>
        <v>#N/A</v>
      </c>
      <c r="T90" s="232" t="e">
        <f t="shared" si="5"/>
        <v>#N/A</v>
      </c>
      <c r="U90" s="232" t="e">
        <f t="shared" si="6"/>
        <v>#N/A</v>
      </c>
      <c r="V90" s="232" t="e">
        <f t="shared" si="7"/>
        <v>#N/A</v>
      </c>
      <c r="W90" s="245" t="e">
        <f>VLOOKUP(E90,'PC Receitas'!$AZ$4:$BB$27,3,FALSE)</f>
        <v>#N/A</v>
      </c>
    </row>
    <row r="91" spans="1:23" s="232" customFormat="1" ht="19.5" customHeight="1" thickTop="1" thickBot="1" x14ac:dyDescent="0.3">
      <c r="A91" s="209"/>
      <c r="B91" s="5"/>
      <c r="C91" s="136"/>
      <c r="D91" s="138"/>
      <c r="E91" s="43"/>
      <c r="F91" s="136"/>
      <c r="G91" s="43"/>
      <c r="H91" s="43"/>
      <c r="I91" s="43"/>
      <c r="J91" s="228"/>
      <c r="K91" s="228"/>
      <c r="L91" s="44"/>
      <c r="M91" s="44"/>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O91" s="5"/>
      <c r="P91" s="5"/>
      <c r="Q91" s="5"/>
      <c r="S91" s="244" t="e">
        <f t="shared" si="4"/>
        <v>#N/A</v>
      </c>
      <c r="T91" s="232" t="e">
        <f t="shared" si="5"/>
        <v>#N/A</v>
      </c>
      <c r="U91" s="232" t="e">
        <f t="shared" si="6"/>
        <v>#N/A</v>
      </c>
      <c r="V91" s="232" t="e">
        <f t="shared" si="7"/>
        <v>#N/A</v>
      </c>
      <c r="W91" s="245" t="e">
        <f>VLOOKUP(E91,'PC Receitas'!$AZ$4:$BB$27,3,FALSE)</f>
        <v>#N/A</v>
      </c>
    </row>
    <row r="92" spans="1:23" s="232" customFormat="1" ht="19.5" customHeight="1" thickTop="1" thickBot="1" x14ac:dyDescent="0.3">
      <c r="A92" s="209"/>
      <c r="B92" s="5"/>
      <c r="C92" s="136"/>
      <c r="D92" s="138"/>
      <c r="E92" s="43"/>
      <c r="F92" s="136"/>
      <c r="G92" s="43"/>
      <c r="H92" s="43"/>
      <c r="I92" s="43"/>
      <c r="J92" s="228"/>
      <c r="K92" s="228"/>
      <c r="L92" s="44"/>
      <c r="M92" s="44"/>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O92" s="5"/>
      <c r="P92" s="5"/>
      <c r="Q92" s="5"/>
      <c r="S92" s="244" t="e">
        <f t="shared" si="4"/>
        <v>#N/A</v>
      </c>
      <c r="T92" s="232" t="e">
        <f t="shared" si="5"/>
        <v>#N/A</v>
      </c>
      <c r="U92" s="232" t="e">
        <f t="shared" si="6"/>
        <v>#N/A</v>
      </c>
      <c r="V92" s="232" t="e">
        <f t="shared" si="7"/>
        <v>#N/A</v>
      </c>
      <c r="W92" s="245" t="e">
        <f>VLOOKUP(E92,'PC Receitas'!$AZ$4:$BB$27,3,FALSE)</f>
        <v>#N/A</v>
      </c>
    </row>
    <row r="93" spans="1:23" s="232" customFormat="1" ht="19.5" customHeight="1" thickTop="1" thickBot="1" x14ac:dyDescent="0.3">
      <c r="A93" s="209"/>
      <c r="B93" s="5"/>
      <c r="C93" s="136"/>
      <c r="D93" s="138"/>
      <c r="E93" s="43"/>
      <c r="F93" s="136"/>
      <c r="G93" s="43"/>
      <c r="H93" s="43"/>
      <c r="I93" s="43"/>
      <c r="J93" s="228"/>
      <c r="K93" s="228"/>
      <c r="L93" s="44"/>
      <c r="M93" s="44"/>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O93" s="5"/>
      <c r="P93" s="5"/>
      <c r="Q93" s="5"/>
      <c r="S93" s="244" t="e">
        <f t="shared" si="4"/>
        <v>#N/A</v>
      </c>
      <c r="T93" s="232" t="e">
        <f t="shared" si="5"/>
        <v>#N/A</v>
      </c>
      <c r="U93" s="232" t="e">
        <f t="shared" si="6"/>
        <v>#N/A</v>
      </c>
      <c r="V93" s="232" t="e">
        <f t="shared" si="7"/>
        <v>#N/A</v>
      </c>
      <c r="W93" s="245" t="e">
        <f>VLOOKUP(E93,'PC Receitas'!$AZ$4:$BB$27,3,FALSE)</f>
        <v>#N/A</v>
      </c>
    </row>
    <row r="94" spans="1:23" s="232" customFormat="1" ht="19.5" customHeight="1" thickTop="1" thickBot="1" x14ac:dyDescent="0.3">
      <c r="A94" s="209"/>
      <c r="B94" s="5"/>
      <c r="C94" s="136"/>
      <c r="D94" s="138"/>
      <c r="E94" s="43"/>
      <c r="F94" s="195"/>
      <c r="G94" s="43"/>
      <c r="H94" s="43"/>
      <c r="I94" s="4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O94" s="5"/>
      <c r="P94" s="5"/>
      <c r="Q94" s="5"/>
      <c r="S94" s="244" t="e">
        <f t="shared" si="4"/>
        <v>#N/A</v>
      </c>
      <c r="T94" s="232" t="e">
        <f t="shared" si="5"/>
        <v>#N/A</v>
      </c>
      <c r="U94" s="232" t="e">
        <f t="shared" si="6"/>
        <v>#N/A</v>
      </c>
      <c r="V94" s="232" t="e">
        <f t="shared" si="7"/>
        <v>#N/A</v>
      </c>
      <c r="W94" s="245" t="e">
        <f>VLOOKUP(E94,'PC Receitas'!$AZ$4:$BB$27,3,FALSE)</f>
        <v>#N/A</v>
      </c>
    </row>
    <row r="95" spans="1:23" s="232" customFormat="1" ht="19.5" customHeight="1" thickTop="1" thickBot="1" x14ac:dyDescent="0.3">
      <c r="A95" s="209"/>
      <c r="B95" s="5"/>
      <c r="C95" s="136"/>
      <c r="D95" s="138"/>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O95" s="5"/>
      <c r="P95" s="5"/>
      <c r="Q95" s="5"/>
      <c r="S95" s="244" t="e">
        <f t="shared" si="4"/>
        <v>#N/A</v>
      </c>
      <c r="T95" s="232" t="e">
        <f t="shared" si="5"/>
        <v>#N/A</v>
      </c>
      <c r="U95" s="232" t="e">
        <f t="shared" si="6"/>
        <v>#N/A</v>
      </c>
      <c r="V95" s="232" t="e">
        <f t="shared" si="7"/>
        <v>#N/A</v>
      </c>
      <c r="W95" s="245" t="e">
        <f>VLOOKUP(E95,'PC Receitas'!$AZ$4:$BB$27,3,FALSE)</f>
        <v>#N/A</v>
      </c>
    </row>
    <row r="96" spans="1:23" s="232" customFormat="1" ht="19.5" customHeight="1" thickTop="1" thickBot="1" x14ac:dyDescent="0.3">
      <c r="A96" s="209"/>
      <c r="B96" s="5"/>
      <c r="C96" s="136"/>
      <c r="D96" s="138"/>
      <c r="E96" s="43"/>
      <c r="F96" s="136"/>
      <c r="G96" s="43"/>
      <c r="H96" s="138"/>
      <c r="I96" s="138"/>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O96" s="5"/>
      <c r="P96" s="5"/>
      <c r="Q96" s="5"/>
      <c r="S96" s="244" t="e">
        <f t="shared" si="4"/>
        <v>#N/A</v>
      </c>
      <c r="T96" s="232" t="e">
        <f t="shared" si="5"/>
        <v>#N/A</v>
      </c>
      <c r="U96" s="232" t="e">
        <f t="shared" si="6"/>
        <v>#N/A</v>
      </c>
      <c r="V96" s="232" t="e">
        <f t="shared" si="7"/>
        <v>#N/A</v>
      </c>
      <c r="W96" s="245" t="e">
        <f>VLOOKUP(E96,'PC Receitas'!$AZ$4:$BB$27,3,FALSE)</f>
        <v>#N/A</v>
      </c>
    </row>
    <row r="97" spans="1:23" s="232" customFormat="1" ht="19.5" customHeight="1" thickTop="1" thickBot="1" x14ac:dyDescent="0.3">
      <c r="A97" s="209"/>
      <c r="B97" s="5"/>
      <c r="C97" s="136"/>
      <c r="D97" s="138"/>
      <c r="E97" s="43"/>
      <c r="F97" s="136"/>
      <c r="G97" s="43"/>
      <c r="H97" s="138"/>
      <c r="I97" s="138"/>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O97" s="5"/>
      <c r="P97" s="5"/>
      <c r="Q97" s="5"/>
      <c r="S97" s="244" t="e">
        <f t="shared" si="4"/>
        <v>#N/A</v>
      </c>
      <c r="T97" s="232" t="e">
        <f t="shared" si="5"/>
        <v>#N/A</v>
      </c>
      <c r="U97" s="232" t="e">
        <f t="shared" si="6"/>
        <v>#N/A</v>
      </c>
      <c r="V97" s="232" t="e">
        <f t="shared" si="7"/>
        <v>#N/A</v>
      </c>
      <c r="W97" s="245" t="e">
        <f>VLOOKUP(E97,'PC Receitas'!$AZ$4:$BB$27,3,FALSE)</f>
        <v>#N/A</v>
      </c>
    </row>
    <row r="98" spans="1:23" s="232" customFormat="1" ht="19.5" customHeight="1" thickTop="1" thickBot="1" x14ac:dyDescent="0.3">
      <c r="A98" s="209"/>
      <c r="B98" s="5"/>
      <c r="C98" s="136"/>
      <c r="D98" s="138"/>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O98" s="5"/>
      <c r="P98" s="5"/>
      <c r="Q98" s="5"/>
      <c r="S98" s="244" t="e">
        <f t="shared" si="4"/>
        <v>#N/A</v>
      </c>
      <c r="T98" s="232" t="e">
        <f t="shared" si="5"/>
        <v>#N/A</v>
      </c>
      <c r="U98" s="232" t="e">
        <f t="shared" si="6"/>
        <v>#N/A</v>
      </c>
      <c r="V98" s="232" t="e">
        <f t="shared" si="7"/>
        <v>#N/A</v>
      </c>
      <c r="W98" s="245" t="e">
        <f>VLOOKUP(E98,'PC Receitas'!$AZ$4:$BB$27,3,FALSE)</f>
        <v>#N/A</v>
      </c>
    </row>
    <row r="99" spans="1:23" s="232" customFormat="1" ht="19.5" customHeight="1" thickTop="1" thickBot="1" x14ac:dyDescent="0.3">
      <c r="A99" s="209"/>
      <c r="B99" s="5"/>
      <c r="C99" s="136"/>
      <c r="D99" s="138"/>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O99" s="5"/>
      <c r="P99" s="5"/>
      <c r="Q99" s="5"/>
      <c r="S99" s="244" t="e">
        <f t="shared" si="4"/>
        <v>#N/A</v>
      </c>
      <c r="T99" s="232" t="e">
        <f t="shared" si="5"/>
        <v>#N/A</v>
      </c>
      <c r="U99" s="232" t="e">
        <f t="shared" si="6"/>
        <v>#N/A</v>
      </c>
      <c r="V99" s="232" t="e">
        <f t="shared" si="7"/>
        <v>#N/A</v>
      </c>
      <c r="W99" s="245" t="e">
        <f>VLOOKUP(E99,'PC Receitas'!$AZ$4:$BB$27,3,FALSE)</f>
        <v>#N/A</v>
      </c>
    </row>
    <row r="100" spans="1:23" s="232" customFormat="1" ht="19.5" customHeight="1" thickTop="1" thickBot="1" x14ac:dyDescent="0.3">
      <c r="A100" s="209"/>
      <c r="B100" s="5"/>
      <c r="C100" s="136"/>
      <c r="D100" s="138"/>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O100" s="5"/>
      <c r="P100" s="5"/>
      <c r="Q100" s="5"/>
      <c r="S100" s="244" t="e">
        <f t="shared" si="4"/>
        <v>#N/A</v>
      </c>
      <c r="T100" s="232" t="e">
        <f t="shared" si="5"/>
        <v>#N/A</v>
      </c>
      <c r="U100" s="232" t="e">
        <f t="shared" si="6"/>
        <v>#N/A</v>
      </c>
      <c r="V100" s="232" t="e">
        <f t="shared" si="7"/>
        <v>#N/A</v>
      </c>
      <c r="W100" s="245" t="e">
        <f>VLOOKUP(E100,'PC Receitas'!$AZ$4:$BB$27,3,FALSE)</f>
        <v>#N/A</v>
      </c>
    </row>
    <row r="101" spans="1:23" s="232" customFormat="1" ht="19.5" customHeight="1" thickTop="1" thickBot="1" x14ac:dyDescent="0.3">
      <c r="A101" s="209"/>
      <c r="B101" s="5"/>
      <c r="C101" s="136"/>
      <c r="D101" s="138"/>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O101" s="5"/>
      <c r="P101" s="5"/>
      <c r="Q101" s="5"/>
      <c r="S101" s="244" t="e">
        <f t="shared" si="4"/>
        <v>#N/A</v>
      </c>
      <c r="T101" s="232" t="e">
        <f t="shared" si="5"/>
        <v>#N/A</v>
      </c>
      <c r="U101" s="232" t="e">
        <f t="shared" si="6"/>
        <v>#N/A</v>
      </c>
      <c r="V101" s="232" t="e">
        <f t="shared" si="7"/>
        <v>#N/A</v>
      </c>
      <c r="W101" s="245" t="e">
        <f>VLOOKUP(E101,'PC Receitas'!$AZ$4:$BB$27,3,FALSE)</f>
        <v>#N/A</v>
      </c>
    </row>
    <row r="102" spans="1:23" s="232" customFormat="1" ht="19.5" customHeight="1" thickTop="1" thickBot="1" x14ac:dyDescent="0.3">
      <c r="A102" s="209"/>
      <c r="B102" s="5"/>
      <c r="C102" s="136"/>
      <c r="D102" s="138"/>
      <c r="E102" s="43"/>
      <c r="F102" s="195"/>
      <c r="G102" s="43"/>
      <c r="H102" s="43"/>
      <c r="I102" s="43"/>
      <c r="J102" s="228"/>
      <c r="K102" s="228"/>
      <c r="L102" s="44"/>
      <c r="M102" s="122"/>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O102" s="5"/>
      <c r="P102" s="5"/>
      <c r="Q102" s="5"/>
      <c r="S102" s="244" t="e">
        <f t="shared" si="4"/>
        <v>#N/A</v>
      </c>
      <c r="T102" s="232" t="e">
        <f t="shared" si="5"/>
        <v>#N/A</v>
      </c>
      <c r="U102" s="232" t="e">
        <f t="shared" si="6"/>
        <v>#N/A</v>
      </c>
      <c r="V102" s="232" t="e">
        <f t="shared" si="7"/>
        <v>#N/A</v>
      </c>
      <c r="W102" s="245" t="e">
        <f>VLOOKUP(E102,'PC Receitas'!$AZ$4:$BB$27,3,FALSE)</f>
        <v>#N/A</v>
      </c>
    </row>
    <row r="103" spans="1:23" s="232" customFormat="1" ht="19.5" customHeight="1" thickTop="1" thickBot="1" x14ac:dyDescent="0.3">
      <c r="A103" s="209"/>
      <c r="B103" s="5"/>
      <c r="C103" s="136"/>
      <c r="D103" s="138"/>
      <c r="E103" s="43"/>
      <c r="F103" s="195"/>
      <c r="G103" s="43"/>
      <c r="H103" s="43"/>
      <c r="I103" s="43"/>
      <c r="J103" s="228"/>
      <c r="K103" s="228"/>
      <c r="L103" s="44"/>
      <c r="M103" s="122"/>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O103" s="5"/>
      <c r="P103" s="5"/>
      <c r="Q103" s="5"/>
      <c r="S103" s="244" t="e">
        <f t="shared" si="4"/>
        <v>#N/A</v>
      </c>
      <c r="T103" s="232" t="e">
        <f t="shared" si="5"/>
        <v>#N/A</v>
      </c>
      <c r="U103" s="232" t="e">
        <f t="shared" si="6"/>
        <v>#N/A</v>
      </c>
      <c r="V103" s="232" t="e">
        <f t="shared" si="7"/>
        <v>#N/A</v>
      </c>
      <c r="W103" s="245" t="e">
        <f>VLOOKUP(E103,'PC Receitas'!$AZ$4:$BB$27,3,FALSE)</f>
        <v>#N/A</v>
      </c>
    </row>
    <row r="104" spans="1:23" s="232" customFormat="1" ht="19.5" customHeight="1" thickTop="1" thickBot="1" x14ac:dyDescent="0.3">
      <c r="A104" s="209"/>
      <c r="B104" s="5"/>
      <c r="C104" s="136"/>
      <c r="D104" s="138"/>
      <c r="E104" s="43"/>
      <c r="F104" s="195"/>
      <c r="G104" s="43"/>
      <c r="H104" s="43"/>
      <c r="I104" s="43"/>
      <c r="J104" s="228"/>
      <c r="K104" s="228"/>
      <c r="L104" s="44"/>
      <c r="M104" s="122"/>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O104" s="5"/>
      <c r="P104" s="5"/>
      <c r="Q104" s="5"/>
      <c r="S104" s="244" t="e">
        <f t="shared" si="4"/>
        <v>#N/A</v>
      </c>
      <c r="T104" s="232" t="e">
        <f t="shared" si="5"/>
        <v>#N/A</v>
      </c>
      <c r="U104" s="232" t="e">
        <f t="shared" si="6"/>
        <v>#N/A</v>
      </c>
      <c r="V104" s="232" t="e">
        <f t="shared" si="7"/>
        <v>#N/A</v>
      </c>
      <c r="W104" s="245" t="e">
        <f>VLOOKUP(E104,'PC Receitas'!$AZ$4:$BB$27,3,FALSE)</f>
        <v>#N/A</v>
      </c>
    </row>
    <row r="105" spans="1:23" s="232" customFormat="1" ht="19.5" customHeight="1" thickTop="1" thickBot="1" x14ac:dyDescent="0.3">
      <c r="A105" s="209"/>
      <c r="B105" s="5"/>
      <c r="C105" s="136"/>
      <c r="D105" s="138"/>
      <c r="E105" s="43"/>
      <c r="F105" s="195"/>
      <c r="G105" s="43"/>
      <c r="H105" s="43"/>
      <c r="I105" s="43"/>
      <c r="J105" s="228"/>
      <c r="K105" s="228"/>
      <c r="L105" s="44"/>
      <c r="M105" s="122"/>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O105" s="5"/>
      <c r="P105" s="5"/>
      <c r="Q105" s="5"/>
      <c r="S105" s="244" t="e">
        <f t="shared" si="4"/>
        <v>#N/A</v>
      </c>
      <c r="T105" s="232" t="e">
        <f t="shared" si="5"/>
        <v>#N/A</v>
      </c>
      <c r="U105" s="232" t="e">
        <f t="shared" si="6"/>
        <v>#N/A</v>
      </c>
      <c r="V105" s="232" t="e">
        <f t="shared" si="7"/>
        <v>#N/A</v>
      </c>
      <c r="W105" s="245" t="e">
        <f>VLOOKUP(E105,'PC Receitas'!$AZ$4:$BB$27,3,FALSE)</f>
        <v>#N/A</v>
      </c>
    </row>
    <row r="106" spans="1:23" s="232" customFormat="1" ht="19.5" customHeight="1" thickTop="1" thickBot="1" x14ac:dyDescent="0.3">
      <c r="A106" s="209"/>
      <c r="B106" s="5"/>
      <c r="C106" s="136"/>
      <c r="D106" s="138"/>
      <c r="E106" s="43"/>
      <c r="F106" s="195"/>
      <c r="G106" s="43"/>
      <c r="H106" s="43"/>
      <c r="I106" s="43"/>
      <c r="J106" s="228"/>
      <c r="K106" s="228"/>
      <c r="L106" s="44"/>
      <c r="M106" s="122"/>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O106" s="5"/>
      <c r="P106" s="5"/>
      <c r="Q106" s="5"/>
      <c r="S106" s="244" t="e">
        <f t="shared" si="4"/>
        <v>#N/A</v>
      </c>
      <c r="T106" s="232" t="e">
        <f t="shared" si="5"/>
        <v>#N/A</v>
      </c>
      <c r="U106" s="232" t="e">
        <f t="shared" si="6"/>
        <v>#N/A</v>
      </c>
      <c r="V106" s="232" t="e">
        <f t="shared" si="7"/>
        <v>#N/A</v>
      </c>
      <c r="W106" s="245" t="e">
        <f>VLOOKUP(E106,'PC Receitas'!$AZ$4:$BB$27,3,FALSE)</f>
        <v>#N/A</v>
      </c>
    </row>
    <row r="107" spans="1:23" s="232" customFormat="1" ht="19.5" customHeight="1" thickTop="1" thickBot="1" x14ac:dyDescent="0.3">
      <c r="A107" s="209"/>
      <c r="B107" s="5"/>
      <c r="C107" s="136"/>
      <c r="D107" s="138"/>
      <c r="E107" s="43"/>
      <c r="F107" s="195"/>
      <c r="G107" s="43"/>
      <c r="H107" s="43"/>
      <c r="I107" s="43"/>
      <c r="J107" s="228"/>
      <c r="K107" s="228"/>
      <c r="L107" s="44"/>
      <c r="M107" s="122"/>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O107" s="5"/>
      <c r="P107" s="5"/>
      <c r="Q107" s="5"/>
      <c r="S107" s="244" t="e">
        <f t="shared" si="4"/>
        <v>#N/A</v>
      </c>
      <c r="T107" s="232" t="e">
        <f t="shared" si="5"/>
        <v>#N/A</v>
      </c>
      <c r="U107" s="232" t="e">
        <f t="shared" si="6"/>
        <v>#N/A</v>
      </c>
      <c r="V107" s="232" t="e">
        <f t="shared" si="7"/>
        <v>#N/A</v>
      </c>
      <c r="W107" s="245" t="e">
        <f>VLOOKUP(E107,'PC Receitas'!$AZ$4:$BB$27,3,FALSE)</f>
        <v>#N/A</v>
      </c>
    </row>
    <row r="108" spans="1:23" s="232" customFormat="1" ht="19.5" customHeight="1" thickTop="1" thickBot="1" x14ac:dyDescent="0.3">
      <c r="A108" s="209"/>
      <c r="B108" s="5"/>
      <c r="C108" s="136"/>
      <c r="D108" s="138"/>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O108" s="5"/>
      <c r="P108" s="5"/>
      <c r="Q108" s="5"/>
      <c r="S108" s="244" t="e">
        <f t="shared" si="4"/>
        <v>#N/A</v>
      </c>
      <c r="T108" s="232" t="e">
        <f t="shared" si="5"/>
        <v>#N/A</v>
      </c>
      <c r="U108" s="232" t="e">
        <f t="shared" si="6"/>
        <v>#N/A</v>
      </c>
      <c r="V108" s="232" t="e">
        <f t="shared" si="7"/>
        <v>#N/A</v>
      </c>
      <c r="W108" s="245" t="e">
        <f>VLOOKUP(E108,'PC Receitas'!$AZ$4:$BB$27,3,FALSE)</f>
        <v>#N/A</v>
      </c>
    </row>
    <row r="109" spans="1:23" s="232" customFormat="1" ht="19.5" customHeight="1" thickTop="1" thickBot="1" x14ac:dyDescent="0.3">
      <c r="A109" s="209"/>
      <c r="B109" s="5"/>
      <c r="C109" s="136"/>
      <c r="D109" s="138"/>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O109" s="5"/>
      <c r="P109" s="5"/>
      <c r="Q109" s="5"/>
      <c r="S109" s="244" t="e">
        <f t="shared" si="4"/>
        <v>#N/A</v>
      </c>
      <c r="T109" s="232" t="e">
        <f t="shared" si="5"/>
        <v>#N/A</v>
      </c>
      <c r="U109" s="232" t="e">
        <f t="shared" si="6"/>
        <v>#N/A</v>
      </c>
      <c r="V109" s="232" t="e">
        <f t="shared" si="7"/>
        <v>#N/A</v>
      </c>
      <c r="W109" s="245" t="e">
        <f>VLOOKUP(E109,'PC Receitas'!$AZ$4:$BB$27,3,FALSE)</f>
        <v>#N/A</v>
      </c>
    </row>
    <row r="110" spans="1:23" s="232" customFormat="1" ht="19.5" customHeight="1" thickTop="1" thickBot="1" x14ac:dyDescent="0.3">
      <c r="A110" s="209"/>
      <c r="B110" s="5"/>
      <c r="C110" s="136"/>
      <c r="D110" s="138"/>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O110" s="5"/>
      <c r="P110" s="5"/>
      <c r="Q110" s="5"/>
      <c r="S110" s="244" t="e">
        <f t="shared" si="4"/>
        <v>#N/A</v>
      </c>
      <c r="T110" s="232" t="e">
        <f t="shared" si="5"/>
        <v>#N/A</v>
      </c>
      <c r="U110" s="232" t="e">
        <f t="shared" si="6"/>
        <v>#N/A</v>
      </c>
      <c r="V110" s="232" t="e">
        <f t="shared" si="7"/>
        <v>#N/A</v>
      </c>
      <c r="W110" s="245" t="e">
        <f>VLOOKUP(E110,'PC Receitas'!$AZ$4:$BB$27,3,FALSE)</f>
        <v>#N/A</v>
      </c>
    </row>
    <row r="111" spans="1:23" s="232" customFormat="1" ht="19.5" customHeight="1" thickTop="1" thickBot="1" x14ac:dyDescent="0.3">
      <c r="A111" s="209"/>
      <c r="B111" s="5"/>
      <c r="C111" s="136"/>
      <c r="D111" s="138"/>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O111" s="5"/>
      <c r="P111" s="5"/>
      <c r="Q111" s="5"/>
      <c r="S111" s="244" t="e">
        <f t="shared" si="4"/>
        <v>#N/A</v>
      </c>
      <c r="T111" s="232" t="e">
        <f t="shared" si="5"/>
        <v>#N/A</v>
      </c>
      <c r="U111" s="232" t="e">
        <f t="shared" si="6"/>
        <v>#N/A</v>
      </c>
      <c r="V111" s="232" t="e">
        <f t="shared" si="7"/>
        <v>#N/A</v>
      </c>
      <c r="W111" s="245" t="e">
        <f>VLOOKUP(E111,'PC Receitas'!$AZ$4:$BB$27,3,FALSE)</f>
        <v>#N/A</v>
      </c>
    </row>
    <row r="112" spans="1:23" s="232" customFormat="1" ht="19.5" customHeight="1" thickTop="1" thickBot="1" x14ac:dyDescent="0.3">
      <c r="A112" s="209"/>
      <c r="B112" s="5"/>
      <c r="C112" s="136"/>
      <c r="D112" s="138"/>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O112" s="5"/>
      <c r="P112" s="5"/>
      <c r="Q112" s="5"/>
      <c r="S112" s="244" t="e">
        <f t="shared" si="4"/>
        <v>#N/A</v>
      </c>
      <c r="T112" s="232" t="e">
        <f t="shared" si="5"/>
        <v>#N/A</v>
      </c>
      <c r="U112" s="232" t="e">
        <f t="shared" si="6"/>
        <v>#N/A</v>
      </c>
      <c r="V112" s="232" t="e">
        <f t="shared" si="7"/>
        <v>#N/A</v>
      </c>
      <c r="W112" s="245" t="e">
        <f>VLOOKUP(E112,'PC Receitas'!$AZ$4:$BB$27,3,FALSE)</f>
        <v>#N/A</v>
      </c>
    </row>
    <row r="113" spans="1:23" s="232" customFormat="1" ht="19.5" customHeight="1" thickTop="1" thickBot="1" x14ac:dyDescent="0.3">
      <c r="A113" s="209"/>
      <c r="B113" s="5"/>
      <c r="C113" s="136"/>
      <c r="D113" s="138"/>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O113" s="5"/>
      <c r="P113" s="5"/>
      <c r="Q113" s="5"/>
      <c r="S113" s="244" t="e">
        <f t="shared" si="4"/>
        <v>#N/A</v>
      </c>
      <c r="T113" s="232" t="e">
        <f t="shared" si="5"/>
        <v>#N/A</v>
      </c>
      <c r="U113" s="232" t="e">
        <f t="shared" si="6"/>
        <v>#N/A</v>
      </c>
      <c r="V113" s="232" t="e">
        <f t="shared" si="7"/>
        <v>#N/A</v>
      </c>
      <c r="W113" s="245" t="e">
        <f>VLOOKUP(E113,'PC Receitas'!$AZ$4:$BB$27,3,FALSE)</f>
        <v>#N/A</v>
      </c>
    </row>
    <row r="114" spans="1:23" s="232" customFormat="1" ht="19.5" customHeight="1" thickTop="1" thickBot="1" x14ac:dyDescent="0.3">
      <c r="A114" s="209"/>
      <c r="B114" s="5"/>
      <c r="C114" s="136"/>
      <c r="D114" s="138"/>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O114" s="5"/>
      <c r="P114" s="5"/>
      <c r="Q114" s="5"/>
      <c r="S114" s="244" t="e">
        <f t="shared" si="4"/>
        <v>#N/A</v>
      </c>
      <c r="T114" s="232" t="e">
        <f t="shared" si="5"/>
        <v>#N/A</v>
      </c>
      <c r="U114" s="232" t="e">
        <f t="shared" si="6"/>
        <v>#N/A</v>
      </c>
      <c r="V114" s="232" t="e">
        <f t="shared" si="7"/>
        <v>#N/A</v>
      </c>
      <c r="W114" s="245" t="e">
        <f>VLOOKUP(E114,'PC Receitas'!$AZ$4:$BB$27,3,FALSE)</f>
        <v>#N/A</v>
      </c>
    </row>
    <row r="115" spans="1:23" s="232" customFormat="1" ht="19.5" customHeight="1" thickTop="1" thickBot="1" x14ac:dyDescent="0.3">
      <c r="A115" s="209"/>
      <c r="B115" s="5"/>
      <c r="C115" s="136"/>
      <c r="D115" s="138"/>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O115" s="5"/>
      <c r="P115" s="5"/>
      <c r="Q115" s="5"/>
      <c r="S115" s="244" t="e">
        <f t="shared" si="4"/>
        <v>#N/A</v>
      </c>
      <c r="T115" s="232" t="e">
        <f t="shared" si="5"/>
        <v>#N/A</v>
      </c>
      <c r="U115" s="232" t="e">
        <f t="shared" si="6"/>
        <v>#N/A</v>
      </c>
      <c r="V115" s="232" t="e">
        <f t="shared" si="7"/>
        <v>#N/A</v>
      </c>
      <c r="W115" s="245" t="e">
        <f>VLOOKUP(E115,'PC Receitas'!$AZ$4:$BB$27,3,FALSE)</f>
        <v>#N/A</v>
      </c>
    </row>
    <row r="116" spans="1:23" s="232" customFormat="1" ht="19.5" customHeight="1" thickTop="1" thickBot="1" x14ac:dyDescent="0.3">
      <c r="A116" s="209"/>
      <c r="B116" s="5"/>
      <c r="C116" s="136"/>
      <c r="D116" s="138"/>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O116" s="5"/>
      <c r="P116" s="5"/>
      <c r="Q116" s="5"/>
      <c r="S116" s="244" t="e">
        <f t="shared" si="4"/>
        <v>#N/A</v>
      </c>
      <c r="T116" s="232" t="e">
        <f t="shared" si="5"/>
        <v>#N/A</v>
      </c>
      <c r="U116" s="232" t="e">
        <f t="shared" si="6"/>
        <v>#N/A</v>
      </c>
      <c r="V116" s="232" t="e">
        <f t="shared" si="7"/>
        <v>#N/A</v>
      </c>
      <c r="W116" s="245" t="e">
        <f>VLOOKUP(E116,'PC Receitas'!$AZ$4:$BB$27,3,FALSE)</f>
        <v>#N/A</v>
      </c>
    </row>
    <row r="117" spans="1:23" s="232" customFormat="1" ht="19.5" customHeight="1" thickTop="1" thickBot="1" x14ac:dyDescent="0.3">
      <c r="A117" s="209"/>
      <c r="B117" s="5"/>
      <c r="C117" s="136"/>
      <c r="D117" s="138"/>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O117" s="5"/>
      <c r="P117" s="5"/>
      <c r="Q117" s="5"/>
      <c r="S117" s="244" t="e">
        <f t="shared" si="4"/>
        <v>#N/A</v>
      </c>
      <c r="T117" s="232" t="e">
        <f t="shared" si="5"/>
        <v>#N/A</v>
      </c>
      <c r="U117" s="232" t="e">
        <f t="shared" si="6"/>
        <v>#N/A</v>
      </c>
      <c r="V117" s="232" t="e">
        <f t="shared" si="7"/>
        <v>#N/A</v>
      </c>
      <c r="W117" s="245" t="e">
        <f>VLOOKUP(E117,'PC Receitas'!$AZ$4:$BB$27,3,FALSE)</f>
        <v>#N/A</v>
      </c>
    </row>
    <row r="118" spans="1:23" s="232" customFormat="1" ht="19.5" customHeight="1" thickTop="1" thickBot="1" x14ac:dyDescent="0.3">
      <c r="A118" s="209"/>
      <c r="B118" s="5"/>
      <c r="C118" s="136"/>
      <c r="D118" s="138"/>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O118" s="5"/>
      <c r="P118" s="5"/>
      <c r="Q118" s="5"/>
      <c r="S118" s="244" t="e">
        <f t="shared" si="4"/>
        <v>#N/A</v>
      </c>
      <c r="T118" s="232" t="e">
        <f t="shared" si="5"/>
        <v>#N/A</v>
      </c>
      <c r="U118" s="232" t="e">
        <f t="shared" si="6"/>
        <v>#N/A</v>
      </c>
      <c r="V118" s="232" t="e">
        <f t="shared" si="7"/>
        <v>#N/A</v>
      </c>
      <c r="W118" s="245" t="e">
        <f>VLOOKUP(E118,'PC Receitas'!$AZ$4:$BB$27,3,FALSE)</f>
        <v>#N/A</v>
      </c>
    </row>
    <row r="119" spans="1:23" s="232" customFormat="1" ht="19.5" customHeight="1" thickTop="1" thickBot="1" x14ac:dyDescent="0.3">
      <c r="A119" s="209"/>
      <c r="B119" s="5"/>
      <c r="C119" s="136"/>
      <c r="D119" s="138"/>
      <c r="E119" s="43"/>
      <c r="F119" s="195"/>
      <c r="G119" s="43"/>
      <c r="H119" s="43"/>
      <c r="I119" s="43"/>
      <c r="J119" s="228"/>
      <c r="K119" s="228"/>
      <c r="L119" s="44"/>
      <c r="M119" s="122"/>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O119" s="5"/>
      <c r="P119" s="5"/>
      <c r="Q119" s="5"/>
      <c r="S119" s="244" t="e">
        <f t="shared" si="4"/>
        <v>#N/A</v>
      </c>
      <c r="T119" s="232" t="e">
        <f t="shared" si="5"/>
        <v>#N/A</v>
      </c>
      <c r="U119" s="232" t="e">
        <f t="shared" si="6"/>
        <v>#N/A</v>
      </c>
      <c r="V119" s="232" t="e">
        <f t="shared" si="7"/>
        <v>#N/A</v>
      </c>
      <c r="W119" s="245" t="e">
        <f>VLOOKUP(E119,'PC Receitas'!$AZ$4:$BB$27,3,FALSE)</f>
        <v>#N/A</v>
      </c>
    </row>
    <row r="120" spans="1:23" s="232" customFormat="1" ht="19.5" customHeight="1" thickTop="1" thickBot="1" x14ac:dyDescent="0.3">
      <c r="A120" s="209"/>
      <c r="B120" s="5"/>
      <c r="C120" s="136"/>
      <c r="D120" s="138"/>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O120" s="5"/>
      <c r="P120" s="5"/>
      <c r="Q120" s="5"/>
      <c r="S120" s="244" t="e">
        <f t="shared" si="4"/>
        <v>#N/A</v>
      </c>
      <c r="T120" s="232" t="e">
        <f t="shared" si="5"/>
        <v>#N/A</v>
      </c>
      <c r="U120" s="232" t="e">
        <f t="shared" si="6"/>
        <v>#N/A</v>
      </c>
      <c r="V120" s="232" t="e">
        <f t="shared" si="7"/>
        <v>#N/A</v>
      </c>
      <c r="W120" s="245" t="e">
        <f>VLOOKUP(E120,'PC Receitas'!$AZ$4:$BB$27,3,FALSE)</f>
        <v>#N/A</v>
      </c>
    </row>
    <row r="121" spans="1:23" s="232" customFormat="1" ht="19.5" customHeight="1" thickTop="1" thickBot="1" x14ac:dyDescent="0.3">
      <c r="A121" s="209"/>
      <c r="B121" s="5"/>
      <c r="C121" s="136"/>
      <c r="D121" s="138"/>
      <c r="E121" s="43"/>
      <c r="F121" s="195"/>
      <c r="G121" s="43"/>
      <c r="H121" s="43"/>
      <c r="I121" s="43"/>
      <c r="J121" s="228"/>
      <c r="K121" s="228"/>
      <c r="L121" s="44"/>
      <c r="M121" s="122"/>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O121" s="5"/>
      <c r="P121" s="5"/>
      <c r="Q121" s="5"/>
      <c r="S121" s="244" t="e">
        <f t="shared" si="4"/>
        <v>#N/A</v>
      </c>
      <c r="T121" s="232" t="e">
        <f t="shared" si="5"/>
        <v>#N/A</v>
      </c>
      <c r="U121" s="232" t="e">
        <f t="shared" si="6"/>
        <v>#N/A</v>
      </c>
      <c r="V121" s="232" t="e">
        <f t="shared" si="7"/>
        <v>#N/A</v>
      </c>
      <c r="W121" s="245" t="e">
        <f>VLOOKUP(E121,'PC Receitas'!$AZ$4:$BB$27,3,FALSE)</f>
        <v>#N/A</v>
      </c>
    </row>
    <row r="122" spans="1:23" s="232" customFormat="1" ht="19.5" customHeight="1" thickTop="1" thickBot="1" x14ac:dyDescent="0.3">
      <c r="A122" s="209"/>
      <c r="B122" s="5"/>
      <c r="C122" s="136"/>
      <c r="D122" s="138"/>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O122" s="5"/>
      <c r="P122" s="5"/>
      <c r="Q122" s="5"/>
      <c r="S122" s="244" t="e">
        <f t="shared" si="4"/>
        <v>#N/A</v>
      </c>
      <c r="T122" s="232" t="e">
        <f t="shared" si="5"/>
        <v>#N/A</v>
      </c>
      <c r="U122" s="232" t="e">
        <f t="shared" si="6"/>
        <v>#N/A</v>
      </c>
      <c r="V122" s="232" t="e">
        <f t="shared" si="7"/>
        <v>#N/A</v>
      </c>
      <c r="W122" s="245" t="e">
        <f>VLOOKUP(E122,'PC Receitas'!$AZ$4:$BB$27,3,FALSE)</f>
        <v>#N/A</v>
      </c>
    </row>
    <row r="123" spans="1:23" s="232" customFormat="1" ht="19.5" customHeight="1" thickTop="1" thickBot="1" x14ac:dyDescent="0.3">
      <c r="A123" s="209"/>
      <c r="B123" s="5"/>
      <c r="C123" s="136"/>
      <c r="D123" s="138"/>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O123" s="5"/>
      <c r="P123" s="5"/>
      <c r="Q123" s="5"/>
      <c r="S123" s="244" t="e">
        <f t="shared" si="4"/>
        <v>#N/A</v>
      </c>
      <c r="T123" s="232" t="e">
        <f t="shared" si="5"/>
        <v>#N/A</v>
      </c>
      <c r="U123" s="232" t="e">
        <f t="shared" si="6"/>
        <v>#N/A</v>
      </c>
      <c r="V123" s="232" t="e">
        <f t="shared" si="7"/>
        <v>#N/A</v>
      </c>
      <c r="W123" s="245" t="e">
        <f>VLOOKUP(E123,'PC Receitas'!$AZ$4:$BB$27,3,FALSE)</f>
        <v>#N/A</v>
      </c>
    </row>
    <row r="124" spans="1:23" s="232" customFormat="1" ht="19.5" customHeight="1" thickTop="1" thickBot="1" x14ac:dyDescent="0.3">
      <c r="A124" s="209"/>
      <c r="B124" s="5"/>
      <c r="C124" s="136"/>
      <c r="D124" s="138"/>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O124" s="5"/>
      <c r="P124" s="5"/>
      <c r="Q124" s="5"/>
      <c r="S124" s="244" t="e">
        <f t="shared" si="4"/>
        <v>#N/A</v>
      </c>
      <c r="T124" s="232" t="e">
        <f t="shared" si="5"/>
        <v>#N/A</v>
      </c>
      <c r="U124" s="232" t="e">
        <f t="shared" si="6"/>
        <v>#N/A</v>
      </c>
      <c r="V124" s="232" t="e">
        <f t="shared" si="7"/>
        <v>#N/A</v>
      </c>
      <c r="W124" s="245" t="e">
        <f>VLOOKUP(E124,'PC Receitas'!$AZ$4:$BB$27,3,FALSE)</f>
        <v>#N/A</v>
      </c>
    </row>
    <row r="125" spans="1:23" s="232" customFormat="1" ht="19.5" customHeight="1" thickTop="1" thickBot="1" x14ac:dyDescent="0.3">
      <c r="A125" s="209"/>
      <c r="B125" s="5"/>
      <c r="C125" s="136"/>
      <c r="D125" s="138"/>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O125" s="5"/>
      <c r="P125" s="5"/>
      <c r="Q125" s="5"/>
      <c r="S125" s="244" t="e">
        <f t="shared" si="4"/>
        <v>#N/A</v>
      </c>
      <c r="T125" s="232" t="e">
        <f t="shared" si="5"/>
        <v>#N/A</v>
      </c>
      <c r="U125" s="232" t="e">
        <f t="shared" si="6"/>
        <v>#N/A</v>
      </c>
      <c r="V125" s="232" t="e">
        <f t="shared" si="7"/>
        <v>#N/A</v>
      </c>
      <c r="W125" s="245" t="e">
        <f>VLOOKUP(E125,'PC Receitas'!$AZ$4:$BB$27,3,FALSE)</f>
        <v>#N/A</v>
      </c>
    </row>
    <row r="126" spans="1:23" s="232" customFormat="1" ht="19.5" customHeight="1" thickTop="1" thickBot="1" x14ac:dyDescent="0.3">
      <c r="A126" s="209"/>
      <c r="B126" s="5"/>
      <c r="C126" s="136"/>
      <c r="D126" s="138"/>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O126" s="5"/>
      <c r="P126" s="5"/>
      <c r="Q126" s="5"/>
      <c r="S126" s="244" t="e">
        <f t="shared" si="4"/>
        <v>#N/A</v>
      </c>
      <c r="T126" s="232" t="e">
        <f t="shared" si="5"/>
        <v>#N/A</v>
      </c>
      <c r="U126" s="232" t="e">
        <f t="shared" si="6"/>
        <v>#N/A</v>
      </c>
      <c r="V126" s="232" t="e">
        <f t="shared" si="7"/>
        <v>#N/A</v>
      </c>
      <c r="W126" s="245" t="e">
        <f>VLOOKUP(E126,'PC Receitas'!$AZ$4:$BB$27,3,FALSE)</f>
        <v>#N/A</v>
      </c>
    </row>
    <row r="127" spans="1:23" s="232" customFormat="1" ht="19.5" customHeight="1" thickTop="1" thickBot="1" x14ac:dyDescent="0.3">
      <c r="A127" s="209"/>
      <c r="B127" s="5"/>
      <c r="C127" s="136"/>
      <c r="D127" s="138"/>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O127" s="5"/>
      <c r="P127" s="5"/>
      <c r="Q127" s="5"/>
      <c r="S127" s="244" t="e">
        <f t="shared" si="4"/>
        <v>#N/A</v>
      </c>
      <c r="T127" s="232" t="e">
        <f t="shared" si="5"/>
        <v>#N/A</v>
      </c>
      <c r="U127" s="232" t="e">
        <f t="shared" si="6"/>
        <v>#N/A</v>
      </c>
      <c r="V127" s="232" t="e">
        <f t="shared" si="7"/>
        <v>#N/A</v>
      </c>
      <c r="W127" s="245" t="e">
        <f>VLOOKUP(E127,'PC Receitas'!$AZ$4:$BB$27,3,FALSE)</f>
        <v>#N/A</v>
      </c>
    </row>
    <row r="128" spans="1:23" s="232" customFormat="1" ht="19.5" customHeight="1" thickTop="1" thickBot="1" x14ac:dyDescent="0.3">
      <c r="A128" s="209"/>
      <c r="B128" s="5"/>
      <c r="C128" s="136"/>
      <c r="D128" s="138"/>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O128" s="5"/>
      <c r="P128" s="5"/>
      <c r="Q128" s="5"/>
      <c r="S128" s="244" t="e">
        <f t="shared" si="4"/>
        <v>#N/A</v>
      </c>
      <c r="T128" s="232" t="e">
        <f t="shared" si="5"/>
        <v>#N/A</v>
      </c>
      <c r="U128" s="232" t="e">
        <f t="shared" si="6"/>
        <v>#N/A</v>
      </c>
      <c r="V128" s="232" t="e">
        <f t="shared" si="7"/>
        <v>#N/A</v>
      </c>
      <c r="W128" s="245" t="e">
        <f>VLOOKUP(E128,'PC Receitas'!$AZ$4:$BB$27,3,FALSE)</f>
        <v>#N/A</v>
      </c>
    </row>
    <row r="129" spans="1:23" s="232" customFormat="1" ht="19.5" customHeight="1" thickTop="1" thickBot="1" x14ac:dyDescent="0.3">
      <c r="A129" s="209"/>
      <c r="B129" s="5"/>
      <c r="C129" s="136"/>
      <c r="D129" s="138"/>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O129" s="5"/>
      <c r="P129" s="5"/>
      <c r="Q129" s="5"/>
      <c r="S129" s="244" t="e">
        <f t="shared" si="4"/>
        <v>#N/A</v>
      </c>
      <c r="T129" s="232" t="e">
        <f t="shared" si="5"/>
        <v>#N/A</v>
      </c>
      <c r="U129" s="232" t="e">
        <f t="shared" si="6"/>
        <v>#N/A</v>
      </c>
      <c r="V129" s="232" t="e">
        <f t="shared" si="7"/>
        <v>#N/A</v>
      </c>
      <c r="W129" s="245" t="e">
        <f>VLOOKUP(E129,'PC Receitas'!$AZ$4:$BB$27,3,FALSE)</f>
        <v>#N/A</v>
      </c>
    </row>
    <row r="130" spans="1:23" s="232" customFormat="1" ht="19.5" customHeight="1" thickTop="1" thickBot="1" x14ac:dyDescent="0.3">
      <c r="A130" s="209"/>
      <c r="B130" s="5"/>
      <c r="C130" s="136"/>
      <c r="D130" s="138"/>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O130" s="5"/>
      <c r="P130" s="5"/>
      <c r="Q130" s="5"/>
      <c r="S130" s="244" t="e">
        <f t="shared" si="4"/>
        <v>#N/A</v>
      </c>
      <c r="T130" s="232" t="e">
        <f t="shared" si="5"/>
        <v>#N/A</v>
      </c>
      <c r="U130" s="232" t="e">
        <f t="shared" si="6"/>
        <v>#N/A</v>
      </c>
      <c r="V130" s="232" t="e">
        <f t="shared" si="7"/>
        <v>#N/A</v>
      </c>
      <c r="W130" s="245" t="e">
        <f>VLOOKUP(E130,'PC Receitas'!$AZ$4:$BB$27,3,FALSE)</f>
        <v>#N/A</v>
      </c>
    </row>
    <row r="131" spans="1:23" s="232" customFormat="1" ht="19.5" customHeight="1" thickTop="1" thickBot="1" x14ac:dyDescent="0.3">
      <c r="A131" s="209"/>
      <c r="B131" s="5"/>
      <c r="C131" s="136"/>
      <c r="D131" s="138"/>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O131" s="5"/>
      <c r="P131" s="5"/>
      <c r="Q131" s="5"/>
      <c r="S131" s="244" t="e">
        <f t="shared" si="4"/>
        <v>#N/A</v>
      </c>
      <c r="T131" s="232" t="e">
        <f t="shared" si="5"/>
        <v>#N/A</v>
      </c>
      <c r="U131" s="232" t="e">
        <f t="shared" si="6"/>
        <v>#N/A</v>
      </c>
      <c r="V131" s="232" t="e">
        <f t="shared" si="7"/>
        <v>#N/A</v>
      </c>
      <c r="W131" s="245" t="e">
        <f>VLOOKUP(E131,'PC Receitas'!$AZ$4:$BB$27,3,FALSE)</f>
        <v>#N/A</v>
      </c>
    </row>
    <row r="132" spans="1:23" s="232" customFormat="1" ht="19.5" customHeight="1" thickTop="1" thickBot="1" x14ac:dyDescent="0.3">
      <c r="A132" s="209"/>
      <c r="B132" s="5"/>
      <c r="C132" s="136"/>
      <c r="D132" s="138"/>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O132" s="5"/>
      <c r="P132" s="5"/>
      <c r="Q132" s="5"/>
      <c r="S132" s="244" t="e">
        <f t="shared" si="4"/>
        <v>#N/A</v>
      </c>
      <c r="T132" s="232" t="e">
        <f t="shared" si="5"/>
        <v>#N/A</v>
      </c>
      <c r="U132" s="232" t="e">
        <f t="shared" si="6"/>
        <v>#N/A</v>
      </c>
      <c r="V132" s="232" t="e">
        <f t="shared" si="7"/>
        <v>#N/A</v>
      </c>
      <c r="W132" s="245" t="e">
        <f>VLOOKUP(E132,'PC Receitas'!$AZ$4:$BB$27,3,FALSE)</f>
        <v>#N/A</v>
      </c>
    </row>
    <row r="133" spans="1:23" s="232" customFormat="1" ht="19.5" customHeight="1" thickTop="1" thickBot="1" x14ac:dyDescent="0.3">
      <c r="A133" s="209"/>
      <c r="B133" s="5"/>
      <c r="C133" s="136"/>
      <c r="D133" s="138"/>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O133" s="5"/>
      <c r="P133" s="5"/>
      <c r="Q133" s="5"/>
      <c r="S133" s="244" t="e">
        <f t="shared" si="4"/>
        <v>#N/A</v>
      </c>
      <c r="T133" s="232" t="e">
        <f t="shared" si="5"/>
        <v>#N/A</v>
      </c>
      <c r="U133" s="232" t="e">
        <f t="shared" si="6"/>
        <v>#N/A</v>
      </c>
      <c r="V133" s="232" t="e">
        <f t="shared" si="7"/>
        <v>#N/A</v>
      </c>
      <c r="W133" s="245" t="e">
        <f>VLOOKUP(E133,'PC Receitas'!$AZ$4:$BB$27,3,FALSE)</f>
        <v>#N/A</v>
      </c>
    </row>
    <row r="134" spans="1:23" s="232" customFormat="1" ht="19.5" customHeight="1" thickTop="1" thickBot="1" x14ac:dyDescent="0.3">
      <c r="A134" s="209"/>
      <c r="B134" s="5"/>
      <c r="C134" s="136"/>
      <c r="D134" s="138"/>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O134" s="5"/>
      <c r="P134" s="5"/>
      <c r="Q134" s="5"/>
      <c r="S134" s="244" t="e">
        <f t="shared" ref="S134:S197" si="8">IF(W134="DESPESAS_COM_RH","Despesa",IF(W134="DESPESAS_OPERACIONAIS","Despesa",IF(W134="DESPESAS_DE_MARKETING","Despesa",IF(W134="IMPOSTOS","Despesa",IF(W134="INVESTIMENTOS","Despesa",IF(W134="DESPESAS_9","Despesas",IF(W134="DESPESAS_10","Despesas",IF(W134="DESPESAS_11","Despesas",IF(W134="DESPESAS_12","Despesas","")))))))))</f>
        <v>#N/A</v>
      </c>
      <c r="T134" s="232" t="e">
        <f t="shared" ref="T134:T197" si="9">IF(W134="DESPESAS_COM_PRODUTOS","Despesa",IF(W134="DESPESAS_COM_SERVICOS","Despesa",IF(W134="DESPESAS_NAO_OPERACIONAIS","Despesa","")))</f>
        <v>#N/A</v>
      </c>
      <c r="U134" s="232" t="e">
        <f t="shared" ref="U134:U197" si="10">IF(W134="RECEITAS_COM_PRODUTO","Receita",IF(W134="RECEITAS_COM_SERVICOS","Receita",IF(W134="RECEITAS_NAO_OPERACIONAIS","Receita",IF(W134="RECEITA_4","Receita",IF(W134="RECEITA_5","Receita",IF(W134="RECEITA_6","Receita",IF(W134="RECEITA_7","Receita",IF(W134="RECEITA_8","Receita",IF(W134="RECEITA_9","Receita",IF(W134="RECEITA_10","Receita",IF(W134="RECEITA_11","Receita",IF(W134="RECEITA_12","Receita",""))))))))))))</f>
        <v>#N/A</v>
      </c>
      <c r="V134" s="232" t="e">
        <f t="shared" ref="V134:V197" si="11">IF(S134&lt;&gt;"",S134,IF(T134&lt;&gt;"",T134,IF(U134&lt;&gt;"",U134,"")))</f>
        <v>#N/A</v>
      </c>
      <c r="W134" s="245" t="e">
        <f>VLOOKUP(E134,'PC Receitas'!$AZ$4:$BB$27,3,FALSE)</f>
        <v>#N/A</v>
      </c>
    </row>
    <row r="135" spans="1:23" s="232" customFormat="1" ht="19.5" customHeight="1" thickTop="1" thickBot="1" x14ac:dyDescent="0.3">
      <c r="A135" s="209"/>
      <c r="B135" s="5"/>
      <c r="C135" s="136"/>
      <c r="D135" s="138"/>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O135" s="5"/>
      <c r="P135" s="5"/>
      <c r="Q135" s="5"/>
      <c r="S135" s="244" t="e">
        <f t="shared" si="8"/>
        <v>#N/A</v>
      </c>
      <c r="T135" s="232" t="e">
        <f t="shared" si="9"/>
        <v>#N/A</v>
      </c>
      <c r="U135" s="232" t="e">
        <f t="shared" si="10"/>
        <v>#N/A</v>
      </c>
      <c r="V135" s="232" t="e">
        <f t="shared" si="11"/>
        <v>#N/A</v>
      </c>
      <c r="W135" s="245" t="e">
        <f>VLOOKUP(E135,'PC Receitas'!$AZ$4:$BB$27,3,FALSE)</f>
        <v>#N/A</v>
      </c>
    </row>
    <row r="136" spans="1:23" s="232" customFormat="1" ht="19.5" customHeight="1" thickTop="1" thickBot="1" x14ac:dyDescent="0.3">
      <c r="A136" s="209"/>
      <c r="B136" s="5"/>
      <c r="C136" s="136"/>
      <c r="D136" s="138"/>
      <c r="E136" s="43"/>
      <c r="F136" s="195"/>
      <c r="G136" s="43"/>
      <c r="H136" s="43"/>
      <c r="I136" s="43"/>
      <c r="J136" s="228"/>
      <c r="K136" s="228"/>
      <c r="L136" s="44"/>
      <c r="M136" s="122"/>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O136" s="5"/>
      <c r="P136" s="5"/>
      <c r="Q136" s="5"/>
      <c r="S136" s="244" t="e">
        <f t="shared" si="8"/>
        <v>#N/A</v>
      </c>
      <c r="T136" s="232" t="e">
        <f t="shared" si="9"/>
        <v>#N/A</v>
      </c>
      <c r="U136" s="232" t="e">
        <f t="shared" si="10"/>
        <v>#N/A</v>
      </c>
      <c r="V136" s="232" t="e">
        <f t="shared" si="11"/>
        <v>#N/A</v>
      </c>
      <c r="W136" s="245" t="e">
        <f>VLOOKUP(E136,'PC Receitas'!$AZ$4:$BB$27,3,FALSE)</f>
        <v>#N/A</v>
      </c>
    </row>
    <row r="137" spans="1:23" s="232" customFormat="1" ht="19.5" customHeight="1" thickTop="1" thickBot="1" x14ac:dyDescent="0.3">
      <c r="A137" s="209"/>
      <c r="B137" s="5"/>
      <c r="C137" s="136"/>
      <c r="D137" s="138"/>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O137" s="5"/>
      <c r="P137" s="5"/>
      <c r="Q137" s="5"/>
      <c r="S137" s="244" t="e">
        <f t="shared" si="8"/>
        <v>#N/A</v>
      </c>
      <c r="T137" s="232" t="e">
        <f t="shared" si="9"/>
        <v>#N/A</v>
      </c>
      <c r="U137" s="232" t="e">
        <f t="shared" si="10"/>
        <v>#N/A</v>
      </c>
      <c r="V137" s="232" t="e">
        <f t="shared" si="11"/>
        <v>#N/A</v>
      </c>
      <c r="W137" s="245" t="e">
        <f>VLOOKUP(E137,'PC Receitas'!$AZ$4:$BB$27,3,FALSE)</f>
        <v>#N/A</v>
      </c>
    </row>
    <row r="138" spans="1:23" s="232" customFormat="1" ht="19.5" customHeight="1" thickTop="1" thickBot="1" x14ac:dyDescent="0.3">
      <c r="A138" s="209"/>
      <c r="B138" s="5"/>
      <c r="C138" s="136"/>
      <c r="D138" s="138"/>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O138" s="5"/>
      <c r="P138" s="5"/>
      <c r="Q138" s="5"/>
      <c r="S138" s="244" t="e">
        <f t="shared" si="8"/>
        <v>#N/A</v>
      </c>
      <c r="T138" s="232" t="e">
        <f t="shared" si="9"/>
        <v>#N/A</v>
      </c>
      <c r="U138" s="232" t="e">
        <f t="shared" si="10"/>
        <v>#N/A</v>
      </c>
      <c r="V138" s="232" t="e">
        <f t="shared" si="11"/>
        <v>#N/A</v>
      </c>
      <c r="W138" s="245" t="e">
        <f>VLOOKUP(E138,'PC Receitas'!$AZ$4:$BB$27,3,FALSE)</f>
        <v>#N/A</v>
      </c>
    </row>
    <row r="139" spans="1:23" s="232" customFormat="1" ht="19.5" customHeight="1" thickTop="1" thickBot="1" x14ac:dyDescent="0.3">
      <c r="A139" s="209"/>
      <c r="B139" s="5"/>
      <c r="C139" s="136"/>
      <c r="D139" s="138"/>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O139" s="5"/>
      <c r="P139" s="5"/>
      <c r="Q139" s="5"/>
      <c r="S139" s="244" t="e">
        <f t="shared" si="8"/>
        <v>#N/A</v>
      </c>
      <c r="T139" s="232" t="e">
        <f t="shared" si="9"/>
        <v>#N/A</v>
      </c>
      <c r="U139" s="232" t="e">
        <f t="shared" si="10"/>
        <v>#N/A</v>
      </c>
      <c r="V139" s="232" t="e">
        <f t="shared" si="11"/>
        <v>#N/A</v>
      </c>
      <c r="W139" s="245" t="e">
        <f>VLOOKUP(E139,'PC Receitas'!$AZ$4:$BB$27,3,FALSE)</f>
        <v>#N/A</v>
      </c>
    </row>
    <row r="140" spans="1:23" s="232" customFormat="1" ht="19.5" customHeight="1" thickTop="1" thickBot="1" x14ac:dyDescent="0.3">
      <c r="A140" s="209"/>
      <c r="B140" s="5"/>
      <c r="C140" s="136"/>
      <c r="D140" s="138"/>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O140" s="5"/>
      <c r="P140" s="5"/>
      <c r="Q140" s="5"/>
      <c r="S140" s="244" t="e">
        <f t="shared" si="8"/>
        <v>#N/A</v>
      </c>
      <c r="T140" s="232" t="e">
        <f t="shared" si="9"/>
        <v>#N/A</v>
      </c>
      <c r="U140" s="232" t="e">
        <f t="shared" si="10"/>
        <v>#N/A</v>
      </c>
      <c r="V140" s="232" t="e">
        <f t="shared" si="11"/>
        <v>#N/A</v>
      </c>
      <c r="W140" s="245" t="e">
        <f>VLOOKUP(E140,'PC Receitas'!$AZ$4:$BB$27,3,FALSE)</f>
        <v>#N/A</v>
      </c>
    </row>
    <row r="141" spans="1:23" s="232" customFormat="1" ht="19.5" customHeight="1" thickTop="1" thickBot="1" x14ac:dyDescent="0.3">
      <c r="A141" s="209"/>
      <c r="B141" s="5"/>
      <c r="C141" s="136"/>
      <c r="D141" s="138"/>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O141" s="5"/>
      <c r="P141" s="5"/>
      <c r="Q141" s="5"/>
      <c r="S141" s="244" t="e">
        <f t="shared" si="8"/>
        <v>#N/A</v>
      </c>
      <c r="T141" s="232" t="e">
        <f t="shared" si="9"/>
        <v>#N/A</v>
      </c>
      <c r="U141" s="232" t="e">
        <f t="shared" si="10"/>
        <v>#N/A</v>
      </c>
      <c r="V141" s="232" t="e">
        <f t="shared" si="11"/>
        <v>#N/A</v>
      </c>
      <c r="W141" s="245" t="e">
        <f>VLOOKUP(E141,'PC Receitas'!$AZ$4:$BB$27,3,FALSE)</f>
        <v>#N/A</v>
      </c>
    </row>
    <row r="142" spans="1:23" s="232" customFormat="1" ht="19.5" customHeight="1" thickTop="1" thickBot="1" x14ac:dyDescent="0.3">
      <c r="A142" s="209"/>
      <c r="B142" s="5"/>
      <c r="C142" s="136"/>
      <c r="D142" s="138"/>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O142" s="5"/>
      <c r="P142" s="5"/>
      <c r="Q142" s="5"/>
      <c r="S142" s="244" t="e">
        <f t="shared" si="8"/>
        <v>#N/A</v>
      </c>
      <c r="T142" s="232" t="e">
        <f t="shared" si="9"/>
        <v>#N/A</v>
      </c>
      <c r="U142" s="232" t="e">
        <f t="shared" si="10"/>
        <v>#N/A</v>
      </c>
      <c r="V142" s="232" t="e">
        <f t="shared" si="11"/>
        <v>#N/A</v>
      </c>
      <c r="W142" s="245" t="e">
        <f>VLOOKUP(E142,'PC Receitas'!$AZ$4:$BB$27,3,FALSE)</f>
        <v>#N/A</v>
      </c>
    </row>
    <row r="143" spans="1:23" s="232" customFormat="1" ht="19.5" customHeight="1" thickTop="1" thickBot="1" x14ac:dyDescent="0.3">
      <c r="A143" s="209"/>
      <c r="B143" s="5"/>
      <c r="C143" s="136"/>
      <c r="D143" s="138"/>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O143" s="5"/>
      <c r="P143" s="5"/>
      <c r="Q143" s="5"/>
      <c r="S143" s="244" t="e">
        <f t="shared" si="8"/>
        <v>#N/A</v>
      </c>
      <c r="T143" s="232" t="e">
        <f t="shared" si="9"/>
        <v>#N/A</v>
      </c>
      <c r="U143" s="232" t="e">
        <f t="shared" si="10"/>
        <v>#N/A</v>
      </c>
      <c r="V143" s="232" t="e">
        <f t="shared" si="11"/>
        <v>#N/A</v>
      </c>
      <c r="W143" s="245" t="e">
        <f>VLOOKUP(E143,'PC Receitas'!$AZ$4:$BB$27,3,FALSE)</f>
        <v>#N/A</v>
      </c>
    </row>
    <row r="144" spans="1:23" s="232" customFormat="1" ht="19.5" customHeight="1" thickTop="1" thickBot="1" x14ac:dyDescent="0.3">
      <c r="A144" s="209"/>
      <c r="B144" s="5"/>
      <c r="C144" s="136"/>
      <c r="D144" s="138"/>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O144" s="5"/>
      <c r="P144" s="5"/>
      <c r="Q144" s="5"/>
      <c r="S144" s="244" t="e">
        <f t="shared" si="8"/>
        <v>#N/A</v>
      </c>
      <c r="T144" s="232" t="e">
        <f t="shared" si="9"/>
        <v>#N/A</v>
      </c>
      <c r="U144" s="232" t="e">
        <f t="shared" si="10"/>
        <v>#N/A</v>
      </c>
      <c r="V144" s="232" t="e">
        <f t="shared" si="11"/>
        <v>#N/A</v>
      </c>
      <c r="W144" s="245" t="e">
        <f>VLOOKUP(E144,'PC Receitas'!$AZ$4:$BB$27,3,FALSE)</f>
        <v>#N/A</v>
      </c>
    </row>
    <row r="145" spans="1:23" s="232" customFormat="1" ht="19.5" customHeight="1" thickTop="1" thickBot="1" x14ac:dyDescent="0.3">
      <c r="A145" s="209"/>
      <c r="B145" s="5"/>
      <c r="C145" s="136"/>
      <c r="D145" s="138"/>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O145" s="5"/>
      <c r="P145" s="5"/>
      <c r="Q145" s="5"/>
      <c r="S145" s="244" t="e">
        <f t="shared" si="8"/>
        <v>#N/A</v>
      </c>
      <c r="T145" s="232" t="e">
        <f t="shared" si="9"/>
        <v>#N/A</v>
      </c>
      <c r="U145" s="232" t="e">
        <f t="shared" si="10"/>
        <v>#N/A</v>
      </c>
      <c r="V145" s="232" t="e">
        <f t="shared" si="11"/>
        <v>#N/A</v>
      </c>
      <c r="W145" s="245" t="e">
        <f>VLOOKUP(E145,'PC Receitas'!$AZ$4:$BB$27,3,FALSE)</f>
        <v>#N/A</v>
      </c>
    </row>
    <row r="146" spans="1:23" s="232" customFormat="1" ht="19.5" customHeight="1" thickTop="1" thickBot="1" x14ac:dyDescent="0.3">
      <c r="A146" s="209"/>
      <c r="B146" s="5"/>
      <c r="C146" s="136"/>
      <c r="D146" s="138"/>
      <c r="E146" s="43"/>
      <c r="F146" s="195"/>
      <c r="G146" s="43"/>
      <c r="H146" s="43"/>
      <c r="I146" s="43"/>
      <c r="J146" s="228"/>
      <c r="K146" s="228"/>
      <c r="L146" s="44"/>
      <c r="M146" s="122"/>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O146" s="5"/>
      <c r="P146" s="5"/>
      <c r="Q146" s="5"/>
      <c r="S146" s="244" t="e">
        <f t="shared" si="8"/>
        <v>#N/A</v>
      </c>
      <c r="T146" s="232" t="e">
        <f t="shared" si="9"/>
        <v>#N/A</v>
      </c>
      <c r="U146" s="232" t="e">
        <f t="shared" si="10"/>
        <v>#N/A</v>
      </c>
      <c r="V146" s="232" t="e">
        <f t="shared" si="11"/>
        <v>#N/A</v>
      </c>
      <c r="W146" s="245" t="e">
        <f>VLOOKUP(E146,'PC Receitas'!$AZ$4:$BB$27,3,FALSE)</f>
        <v>#N/A</v>
      </c>
    </row>
    <row r="147" spans="1:23" s="232" customFormat="1" ht="19.5" customHeight="1" thickTop="1" thickBot="1" x14ac:dyDescent="0.3">
      <c r="A147" s="209"/>
      <c r="B147" s="5"/>
      <c r="C147" s="136"/>
      <c r="D147" s="138"/>
      <c r="E147" s="43"/>
      <c r="F147" s="195"/>
      <c r="G147" s="43"/>
      <c r="H147" s="43"/>
      <c r="I147" s="43"/>
      <c r="J147" s="228"/>
      <c r="K147" s="228"/>
      <c r="L147" s="44"/>
      <c r="M147" s="122"/>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O147" s="5"/>
      <c r="P147" s="5"/>
      <c r="Q147" s="5"/>
      <c r="S147" s="244" t="e">
        <f t="shared" si="8"/>
        <v>#N/A</v>
      </c>
      <c r="T147" s="232" t="e">
        <f t="shared" si="9"/>
        <v>#N/A</v>
      </c>
      <c r="U147" s="232" t="e">
        <f t="shared" si="10"/>
        <v>#N/A</v>
      </c>
      <c r="V147" s="232" t="e">
        <f t="shared" si="11"/>
        <v>#N/A</v>
      </c>
      <c r="W147" s="245" t="e">
        <f>VLOOKUP(E147,'PC Receitas'!$AZ$4:$BB$27,3,FALSE)</f>
        <v>#N/A</v>
      </c>
    </row>
    <row r="148" spans="1:23" s="232" customFormat="1" ht="19.5" customHeight="1" thickTop="1" thickBot="1" x14ac:dyDescent="0.3">
      <c r="A148" s="209"/>
      <c r="B148" s="5"/>
      <c r="C148" s="136"/>
      <c r="D148" s="138"/>
      <c r="E148" s="43"/>
      <c r="F148" s="195"/>
      <c r="G148" s="43"/>
      <c r="H148" s="43"/>
      <c r="I148" s="43"/>
      <c r="J148" s="228"/>
      <c r="K148" s="228"/>
      <c r="L148" s="44"/>
      <c r="M148" s="122"/>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O148" s="5"/>
      <c r="P148" s="5"/>
      <c r="Q148" s="5"/>
      <c r="S148" s="244" t="e">
        <f t="shared" si="8"/>
        <v>#N/A</v>
      </c>
      <c r="T148" s="232" t="e">
        <f t="shared" si="9"/>
        <v>#N/A</v>
      </c>
      <c r="U148" s="232" t="e">
        <f t="shared" si="10"/>
        <v>#N/A</v>
      </c>
      <c r="V148" s="232" t="e">
        <f t="shared" si="11"/>
        <v>#N/A</v>
      </c>
      <c r="W148" s="245" t="e">
        <f>VLOOKUP(E148,'PC Receitas'!$AZ$4:$BB$27,3,FALSE)</f>
        <v>#N/A</v>
      </c>
    </row>
    <row r="149" spans="1:23" s="232" customFormat="1" ht="19.5" customHeight="1" thickTop="1" thickBot="1" x14ac:dyDescent="0.3">
      <c r="A149" s="209"/>
      <c r="B149" s="5"/>
      <c r="C149" s="136"/>
      <c r="D149" s="138"/>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O149" s="5"/>
      <c r="P149" s="5"/>
      <c r="Q149" s="5"/>
      <c r="S149" s="244" t="e">
        <f t="shared" si="8"/>
        <v>#N/A</v>
      </c>
      <c r="T149" s="232" t="e">
        <f t="shared" si="9"/>
        <v>#N/A</v>
      </c>
      <c r="U149" s="232" t="e">
        <f t="shared" si="10"/>
        <v>#N/A</v>
      </c>
      <c r="V149" s="232" t="e">
        <f t="shared" si="11"/>
        <v>#N/A</v>
      </c>
      <c r="W149" s="245" t="e">
        <f>VLOOKUP(E149,'PC Receitas'!$AZ$4:$BB$27,3,FALSE)</f>
        <v>#N/A</v>
      </c>
    </row>
    <row r="150" spans="1:23" s="232" customFormat="1" ht="19.5" customHeight="1" thickTop="1" thickBot="1" x14ac:dyDescent="0.3">
      <c r="A150" s="209"/>
      <c r="B150" s="5"/>
      <c r="C150" s="136"/>
      <c r="D150" s="138"/>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O150" s="5"/>
      <c r="P150" s="5"/>
      <c r="Q150" s="5"/>
      <c r="S150" s="244" t="e">
        <f t="shared" si="8"/>
        <v>#N/A</v>
      </c>
      <c r="T150" s="232" t="e">
        <f t="shared" si="9"/>
        <v>#N/A</v>
      </c>
      <c r="U150" s="232" t="e">
        <f t="shared" si="10"/>
        <v>#N/A</v>
      </c>
      <c r="V150" s="232" t="e">
        <f t="shared" si="11"/>
        <v>#N/A</v>
      </c>
      <c r="W150" s="245" t="e">
        <f>VLOOKUP(E150,'PC Receitas'!$AZ$4:$BB$27,3,FALSE)</f>
        <v>#N/A</v>
      </c>
    </row>
    <row r="151" spans="1:23" s="232" customFormat="1" ht="19.5" customHeight="1" thickTop="1" thickBot="1" x14ac:dyDescent="0.3">
      <c r="A151" s="209"/>
      <c r="B151" s="5"/>
      <c r="C151" s="136"/>
      <c r="D151" s="138"/>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O151" s="5"/>
      <c r="P151" s="5"/>
      <c r="Q151" s="5"/>
      <c r="S151" s="244" t="e">
        <f t="shared" si="8"/>
        <v>#N/A</v>
      </c>
      <c r="T151" s="232" t="e">
        <f t="shared" si="9"/>
        <v>#N/A</v>
      </c>
      <c r="U151" s="232" t="e">
        <f t="shared" si="10"/>
        <v>#N/A</v>
      </c>
      <c r="V151" s="232" t="e">
        <f t="shared" si="11"/>
        <v>#N/A</v>
      </c>
      <c r="W151" s="245" t="e">
        <f>VLOOKUP(E151,'PC Receitas'!$AZ$4:$BB$27,3,FALSE)</f>
        <v>#N/A</v>
      </c>
    </row>
    <row r="152" spans="1:23" s="232" customFormat="1" ht="19.5" customHeight="1" thickTop="1" thickBot="1" x14ac:dyDescent="0.3">
      <c r="A152" s="209"/>
      <c r="B152" s="5"/>
      <c r="C152" s="136"/>
      <c r="D152" s="138"/>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O152" s="5"/>
      <c r="P152" s="5"/>
      <c r="Q152" s="5"/>
      <c r="S152" s="244" t="e">
        <f t="shared" si="8"/>
        <v>#N/A</v>
      </c>
      <c r="T152" s="232" t="e">
        <f t="shared" si="9"/>
        <v>#N/A</v>
      </c>
      <c r="U152" s="232" t="e">
        <f t="shared" si="10"/>
        <v>#N/A</v>
      </c>
      <c r="V152" s="232" t="e">
        <f t="shared" si="11"/>
        <v>#N/A</v>
      </c>
      <c r="W152" s="245" t="e">
        <f>VLOOKUP(E152,'PC Receitas'!$AZ$4:$BB$27,3,FALSE)</f>
        <v>#N/A</v>
      </c>
    </row>
    <row r="153" spans="1:23" s="232" customFormat="1" ht="19.5" customHeight="1" thickTop="1" thickBot="1" x14ac:dyDescent="0.3">
      <c r="A153" s="209"/>
      <c r="B153" s="5"/>
      <c r="C153" s="136"/>
      <c r="D153" s="138"/>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O153" s="5"/>
      <c r="P153" s="5"/>
      <c r="Q153" s="5"/>
      <c r="S153" s="244" t="e">
        <f t="shared" si="8"/>
        <v>#N/A</v>
      </c>
      <c r="T153" s="232" t="e">
        <f t="shared" si="9"/>
        <v>#N/A</v>
      </c>
      <c r="U153" s="232" t="e">
        <f t="shared" si="10"/>
        <v>#N/A</v>
      </c>
      <c r="V153" s="232" t="e">
        <f t="shared" si="11"/>
        <v>#N/A</v>
      </c>
      <c r="W153" s="245" t="e">
        <f>VLOOKUP(E153,'PC Receitas'!$AZ$4:$BB$27,3,FALSE)</f>
        <v>#N/A</v>
      </c>
    </row>
    <row r="154" spans="1:23" s="232" customFormat="1" ht="19.5" customHeight="1" thickTop="1" thickBot="1" x14ac:dyDescent="0.3">
      <c r="A154" s="209"/>
      <c r="B154" s="5"/>
      <c r="C154" s="136"/>
      <c r="D154" s="138"/>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O154" s="5"/>
      <c r="P154" s="5"/>
      <c r="Q154" s="5"/>
      <c r="S154" s="244" t="e">
        <f t="shared" si="8"/>
        <v>#N/A</v>
      </c>
      <c r="T154" s="232" t="e">
        <f t="shared" si="9"/>
        <v>#N/A</v>
      </c>
      <c r="U154" s="232" t="e">
        <f t="shared" si="10"/>
        <v>#N/A</v>
      </c>
      <c r="V154" s="232" t="e">
        <f t="shared" si="11"/>
        <v>#N/A</v>
      </c>
      <c r="W154" s="245" t="e">
        <f>VLOOKUP(E154,'PC Receitas'!$AZ$4:$BB$27,3,FALSE)</f>
        <v>#N/A</v>
      </c>
    </row>
    <row r="155" spans="1:23" s="232" customFormat="1" ht="19.5" customHeight="1" thickTop="1" thickBot="1" x14ac:dyDescent="0.3">
      <c r="A155" s="209"/>
      <c r="B155" s="5"/>
      <c r="C155" s="136"/>
      <c r="D155" s="138"/>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O155" s="5"/>
      <c r="P155" s="5"/>
      <c r="Q155" s="5"/>
      <c r="S155" s="244" t="e">
        <f t="shared" si="8"/>
        <v>#N/A</v>
      </c>
      <c r="T155" s="232" t="e">
        <f t="shared" si="9"/>
        <v>#N/A</v>
      </c>
      <c r="U155" s="232" t="e">
        <f t="shared" si="10"/>
        <v>#N/A</v>
      </c>
      <c r="V155" s="232" t="e">
        <f t="shared" si="11"/>
        <v>#N/A</v>
      </c>
      <c r="W155" s="245" t="e">
        <f>VLOOKUP(E155,'PC Receitas'!$AZ$4:$BB$27,3,FALSE)</f>
        <v>#N/A</v>
      </c>
    </row>
    <row r="156" spans="1:23" s="232" customFormat="1" ht="19.5" customHeight="1" thickTop="1" thickBot="1" x14ac:dyDescent="0.3">
      <c r="A156" s="209"/>
      <c r="B156" s="5"/>
      <c r="C156" s="136"/>
      <c r="D156" s="138"/>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O156" s="5"/>
      <c r="P156" s="5"/>
      <c r="Q156" s="5"/>
      <c r="S156" s="244" t="e">
        <f t="shared" si="8"/>
        <v>#N/A</v>
      </c>
      <c r="T156" s="232" t="e">
        <f t="shared" si="9"/>
        <v>#N/A</v>
      </c>
      <c r="U156" s="232" t="e">
        <f t="shared" si="10"/>
        <v>#N/A</v>
      </c>
      <c r="V156" s="232" t="e">
        <f t="shared" si="11"/>
        <v>#N/A</v>
      </c>
      <c r="W156" s="245" t="e">
        <f>VLOOKUP(E156,'PC Receitas'!$AZ$4:$BB$27,3,FALSE)</f>
        <v>#N/A</v>
      </c>
    </row>
    <row r="157" spans="1:23" s="232" customFormat="1" ht="19.5" customHeight="1" thickTop="1" thickBot="1" x14ac:dyDescent="0.3">
      <c r="A157" s="209"/>
      <c r="B157" s="5"/>
      <c r="C157" s="136"/>
      <c r="D157" s="138"/>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O157" s="5"/>
      <c r="P157" s="5"/>
      <c r="Q157" s="5"/>
      <c r="S157" s="244" t="e">
        <f t="shared" si="8"/>
        <v>#N/A</v>
      </c>
      <c r="T157" s="232" t="e">
        <f t="shared" si="9"/>
        <v>#N/A</v>
      </c>
      <c r="U157" s="232" t="e">
        <f t="shared" si="10"/>
        <v>#N/A</v>
      </c>
      <c r="V157" s="232" t="e">
        <f t="shared" si="11"/>
        <v>#N/A</v>
      </c>
      <c r="W157" s="245" t="e">
        <f>VLOOKUP(E157,'PC Receitas'!$AZ$4:$BB$27,3,FALSE)</f>
        <v>#N/A</v>
      </c>
    </row>
    <row r="158" spans="1:23" s="232" customFormat="1" ht="19.5" customHeight="1" thickTop="1" thickBot="1" x14ac:dyDescent="0.3">
      <c r="A158" s="209"/>
      <c r="B158" s="5"/>
      <c r="C158" s="136"/>
      <c r="D158" s="138"/>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O158" s="5"/>
      <c r="P158" s="5"/>
      <c r="Q158" s="5"/>
      <c r="S158" s="244" t="e">
        <f t="shared" si="8"/>
        <v>#N/A</v>
      </c>
      <c r="T158" s="232" t="e">
        <f t="shared" si="9"/>
        <v>#N/A</v>
      </c>
      <c r="U158" s="232" t="e">
        <f t="shared" si="10"/>
        <v>#N/A</v>
      </c>
      <c r="V158" s="232" t="e">
        <f t="shared" si="11"/>
        <v>#N/A</v>
      </c>
      <c r="W158" s="245" t="e">
        <f>VLOOKUP(E158,'PC Receitas'!$AZ$4:$BB$27,3,FALSE)</f>
        <v>#N/A</v>
      </c>
    </row>
    <row r="159" spans="1:23" s="232" customFormat="1" ht="19.5" customHeight="1" thickTop="1" thickBot="1" x14ac:dyDescent="0.3">
      <c r="A159" s="209"/>
      <c r="B159" s="5"/>
      <c r="C159" s="136"/>
      <c r="D159" s="138"/>
      <c r="E159" s="43"/>
      <c r="F159" s="195"/>
      <c r="G159" s="43"/>
      <c r="H159" s="43"/>
      <c r="I159" s="43"/>
      <c r="J159" s="228"/>
      <c r="K159" s="228"/>
      <c r="L159" s="44"/>
      <c r="M159" s="122"/>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O159" s="5"/>
      <c r="P159" s="5"/>
      <c r="Q159" s="5"/>
      <c r="S159" s="244" t="e">
        <f t="shared" si="8"/>
        <v>#N/A</v>
      </c>
      <c r="T159" s="232" t="e">
        <f t="shared" si="9"/>
        <v>#N/A</v>
      </c>
      <c r="U159" s="232" t="e">
        <f t="shared" si="10"/>
        <v>#N/A</v>
      </c>
      <c r="V159" s="232" t="e">
        <f t="shared" si="11"/>
        <v>#N/A</v>
      </c>
      <c r="W159" s="245" t="e">
        <f>VLOOKUP(E159,'PC Receitas'!$AZ$4:$BB$27,3,FALSE)</f>
        <v>#N/A</v>
      </c>
    </row>
    <row r="160" spans="1:23" s="232" customFormat="1" ht="19.5" customHeight="1" thickTop="1" thickBot="1" x14ac:dyDescent="0.3">
      <c r="A160" s="209"/>
      <c r="B160" s="5"/>
      <c r="C160" s="136"/>
      <c r="D160" s="138"/>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O160" s="5"/>
      <c r="P160" s="5"/>
      <c r="Q160" s="5"/>
      <c r="S160" s="244" t="e">
        <f t="shared" si="8"/>
        <v>#N/A</v>
      </c>
      <c r="T160" s="232" t="e">
        <f t="shared" si="9"/>
        <v>#N/A</v>
      </c>
      <c r="U160" s="232" t="e">
        <f t="shared" si="10"/>
        <v>#N/A</v>
      </c>
      <c r="V160" s="232" t="e">
        <f t="shared" si="11"/>
        <v>#N/A</v>
      </c>
      <c r="W160" s="245" t="e">
        <f>VLOOKUP(E160,'PC Receitas'!$AZ$4:$BB$27,3,FALSE)</f>
        <v>#N/A</v>
      </c>
    </row>
    <row r="161" spans="1:23" s="232" customFormat="1" ht="19.5" customHeight="1" thickTop="1" thickBot="1" x14ac:dyDescent="0.3">
      <c r="A161" s="209"/>
      <c r="B161" s="5"/>
      <c r="C161" s="136"/>
      <c r="D161" s="138"/>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O161" s="5"/>
      <c r="P161" s="5"/>
      <c r="Q161" s="5"/>
      <c r="S161" s="244" t="e">
        <f t="shared" si="8"/>
        <v>#N/A</v>
      </c>
      <c r="T161" s="232" t="e">
        <f t="shared" si="9"/>
        <v>#N/A</v>
      </c>
      <c r="U161" s="232" t="e">
        <f t="shared" si="10"/>
        <v>#N/A</v>
      </c>
      <c r="V161" s="232" t="e">
        <f t="shared" si="11"/>
        <v>#N/A</v>
      </c>
      <c r="W161" s="245" t="e">
        <f>VLOOKUP(E161,'PC Receitas'!$AZ$4:$BB$27,3,FALSE)</f>
        <v>#N/A</v>
      </c>
    </row>
    <row r="162" spans="1:23" s="232" customFormat="1" ht="19.5" customHeight="1" thickTop="1" thickBot="1" x14ac:dyDescent="0.3">
      <c r="A162" s="209"/>
      <c r="B162" s="5"/>
      <c r="C162" s="136"/>
      <c r="D162" s="138"/>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O162" s="5"/>
      <c r="P162" s="5"/>
      <c r="Q162" s="5"/>
      <c r="S162" s="244" t="e">
        <f t="shared" si="8"/>
        <v>#N/A</v>
      </c>
      <c r="T162" s="232" t="e">
        <f t="shared" si="9"/>
        <v>#N/A</v>
      </c>
      <c r="U162" s="232" t="e">
        <f t="shared" si="10"/>
        <v>#N/A</v>
      </c>
      <c r="V162" s="232" t="e">
        <f t="shared" si="11"/>
        <v>#N/A</v>
      </c>
      <c r="W162" s="245" t="e">
        <f>VLOOKUP(E162,'PC Receitas'!$AZ$4:$BB$27,3,FALSE)</f>
        <v>#N/A</v>
      </c>
    </row>
    <row r="163" spans="1:23" s="232" customFormat="1" ht="19.5" customHeight="1" thickTop="1" thickBot="1" x14ac:dyDescent="0.3">
      <c r="A163" s="209"/>
      <c r="B163" s="5"/>
      <c r="C163" s="136"/>
      <c r="D163" s="138"/>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O163" s="5"/>
      <c r="P163" s="5"/>
      <c r="Q163" s="5"/>
      <c r="S163" s="244" t="e">
        <f t="shared" si="8"/>
        <v>#N/A</v>
      </c>
      <c r="T163" s="232" t="e">
        <f t="shared" si="9"/>
        <v>#N/A</v>
      </c>
      <c r="U163" s="232" t="e">
        <f t="shared" si="10"/>
        <v>#N/A</v>
      </c>
      <c r="V163" s="232" t="e">
        <f t="shared" si="11"/>
        <v>#N/A</v>
      </c>
      <c r="W163" s="245" t="e">
        <f>VLOOKUP(E163,'PC Receitas'!$AZ$4:$BB$27,3,FALSE)</f>
        <v>#N/A</v>
      </c>
    </row>
    <row r="164" spans="1:23" s="232" customFormat="1" ht="19.5" customHeight="1" thickTop="1" thickBot="1" x14ac:dyDescent="0.3">
      <c r="A164" s="209"/>
      <c r="B164" s="5"/>
      <c r="C164" s="136"/>
      <c r="D164" s="138"/>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O164" s="5"/>
      <c r="P164" s="5"/>
      <c r="Q164" s="5"/>
      <c r="S164" s="244" t="e">
        <f t="shared" si="8"/>
        <v>#N/A</v>
      </c>
      <c r="T164" s="232" t="e">
        <f t="shared" si="9"/>
        <v>#N/A</v>
      </c>
      <c r="U164" s="232" t="e">
        <f t="shared" si="10"/>
        <v>#N/A</v>
      </c>
      <c r="V164" s="232" t="e">
        <f t="shared" si="11"/>
        <v>#N/A</v>
      </c>
      <c r="W164" s="245" t="e">
        <f>VLOOKUP(E164,'PC Receitas'!$AZ$4:$BB$27,3,FALSE)</f>
        <v>#N/A</v>
      </c>
    </row>
    <row r="165" spans="1:23" s="232" customFormat="1" ht="19.5" customHeight="1" thickTop="1" thickBot="1" x14ac:dyDescent="0.3">
      <c r="A165" s="209"/>
      <c r="B165" s="5"/>
      <c r="C165" s="136"/>
      <c r="D165" s="138"/>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O165" s="5"/>
      <c r="P165" s="5"/>
      <c r="Q165" s="5"/>
      <c r="S165" s="244" t="e">
        <f t="shared" si="8"/>
        <v>#N/A</v>
      </c>
      <c r="T165" s="232" t="e">
        <f t="shared" si="9"/>
        <v>#N/A</v>
      </c>
      <c r="U165" s="232" t="e">
        <f t="shared" si="10"/>
        <v>#N/A</v>
      </c>
      <c r="V165" s="232" t="e">
        <f t="shared" si="11"/>
        <v>#N/A</v>
      </c>
      <c r="W165" s="245" t="e">
        <f>VLOOKUP(E165,'PC Receitas'!$AZ$4:$BB$27,3,FALSE)</f>
        <v>#N/A</v>
      </c>
    </row>
    <row r="166" spans="1:23" s="232" customFormat="1" ht="19.5" customHeight="1" thickTop="1" thickBot="1" x14ac:dyDescent="0.3">
      <c r="A166" s="209"/>
      <c r="B166" s="5"/>
      <c r="C166" s="136"/>
      <c r="D166" s="138"/>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O166" s="5"/>
      <c r="P166" s="5"/>
      <c r="Q166" s="5"/>
      <c r="S166" s="244" t="e">
        <f t="shared" si="8"/>
        <v>#N/A</v>
      </c>
      <c r="T166" s="232" t="e">
        <f t="shared" si="9"/>
        <v>#N/A</v>
      </c>
      <c r="U166" s="232" t="e">
        <f t="shared" si="10"/>
        <v>#N/A</v>
      </c>
      <c r="V166" s="232" t="e">
        <f t="shared" si="11"/>
        <v>#N/A</v>
      </c>
      <c r="W166" s="245" t="e">
        <f>VLOOKUP(E166,'PC Receitas'!$AZ$4:$BB$27,3,FALSE)</f>
        <v>#N/A</v>
      </c>
    </row>
    <row r="167" spans="1:23" s="232" customFormat="1" ht="19.5" customHeight="1" thickTop="1" thickBot="1" x14ac:dyDescent="0.3">
      <c r="A167" s="209"/>
      <c r="B167" s="5"/>
      <c r="C167" s="136"/>
      <c r="D167" s="138"/>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O167" s="5"/>
      <c r="P167" s="5"/>
      <c r="Q167" s="5"/>
      <c r="S167" s="244" t="e">
        <f t="shared" si="8"/>
        <v>#N/A</v>
      </c>
      <c r="T167" s="232" t="e">
        <f t="shared" si="9"/>
        <v>#N/A</v>
      </c>
      <c r="U167" s="232" t="e">
        <f t="shared" si="10"/>
        <v>#N/A</v>
      </c>
      <c r="V167" s="232" t="e">
        <f t="shared" si="11"/>
        <v>#N/A</v>
      </c>
      <c r="W167" s="245" t="e">
        <f>VLOOKUP(E167,'PC Receitas'!$AZ$4:$BB$27,3,FALSE)</f>
        <v>#N/A</v>
      </c>
    </row>
    <row r="168" spans="1:23" s="232" customFormat="1" ht="19.5" customHeight="1" thickTop="1" thickBot="1" x14ac:dyDescent="0.3">
      <c r="A168" s="209"/>
      <c r="B168" s="5"/>
      <c r="C168" s="136"/>
      <c r="D168" s="138"/>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O168" s="5"/>
      <c r="P168" s="5"/>
      <c r="Q168" s="5"/>
      <c r="S168" s="244" t="e">
        <f t="shared" si="8"/>
        <v>#N/A</v>
      </c>
      <c r="T168" s="232" t="e">
        <f t="shared" si="9"/>
        <v>#N/A</v>
      </c>
      <c r="U168" s="232" t="e">
        <f t="shared" si="10"/>
        <v>#N/A</v>
      </c>
      <c r="V168" s="232" t="e">
        <f t="shared" si="11"/>
        <v>#N/A</v>
      </c>
      <c r="W168" s="245" t="e">
        <f>VLOOKUP(E168,'PC Receitas'!$AZ$4:$BB$27,3,FALSE)</f>
        <v>#N/A</v>
      </c>
    </row>
    <row r="169" spans="1:23" s="232" customFormat="1" ht="19.5" customHeight="1" thickTop="1" thickBot="1" x14ac:dyDescent="0.3">
      <c r="A169" s="209"/>
      <c r="B169" s="5"/>
      <c r="C169" s="136"/>
      <c r="D169" s="138"/>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O169" s="5"/>
      <c r="P169" s="5"/>
      <c r="Q169" s="5"/>
      <c r="S169" s="244" t="e">
        <f t="shared" si="8"/>
        <v>#N/A</v>
      </c>
      <c r="T169" s="232" t="e">
        <f t="shared" si="9"/>
        <v>#N/A</v>
      </c>
      <c r="U169" s="232" t="e">
        <f t="shared" si="10"/>
        <v>#N/A</v>
      </c>
      <c r="V169" s="232" t="e">
        <f t="shared" si="11"/>
        <v>#N/A</v>
      </c>
      <c r="W169" s="245" t="e">
        <f>VLOOKUP(E169,'PC Receitas'!$AZ$4:$BB$27,3,FALSE)</f>
        <v>#N/A</v>
      </c>
    </row>
    <row r="170" spans="1:23" s="232" customFormat="1" ht="19.5" customHeight="1" thickTop="1" thickBot="1" x14ac:dyDescent="0.3">
      <c r="A170" s="209"/>
      <c r="B170" s="5"/>
      <c r="C170" s="136"/>
      <c r="D170" s="138"/>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O170" s="5"/>
      <c r="P170" s="5"/>
      <c r="Q170" s="5"/>
      <c r="S170" s="244" t="e">
        <f t="shared" si="8"/>
        <v>#N/A</v>
      </c>
      <c r="T170" s="232" t="e">
        <f t="shared" si="9"/>
        <v>#N/A</v>
      </c>
      <c r="U170" s="232" t="e">
        <f t="shared" si="10"/>
        <v>#N/A</v>
      </c>
      <c r="V170" s="232" t="e">
        <f t="shared" si="11"/>
        <v>#N/A</v>
      </c>
      <c r="W170" s="245" t="e">
        <f>VLOOKUP(E170,'PC Receitas'!$AZ$4:$BB$27,3,FALSE)</f>
        <v>#N/A</v>
      </c>
    </row>
    <row r="171" spans="1:23" s="232" customFormat="1" ht="19.5" customHeight="1" thickTop="1" thickBot="1" x14ac:dyDescent="0.3">
      <c r="A171" s="209"/>
      <c r="B171" s="5"/>
      <c r="C171" s="136"/>
      <c r="D171" s="138"/>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O171" s="5"/>
      <c r="P171" s="5"/>
      <c r="Q171" s="5"/>
      <c r="S171" s="244" t="e">
        <f t="shared" si="8"/>
        <v>#N/A</v>
      </c>
      <c r="T171" s="232" t="e">
        <f t="shared" si="9"/>
        <v>#N/A</v>
      </c>
      <c r="U171" s="232" t="e">
        <f t="shared" si="10"/>
        <v>#N/A</v>
      </c>
      <c r="V171" s="232" t="e">
        <f t="shared" si="11"/>
        <v>#N/A</v>
      </c>
      <c r="W171" s="245" t="e">
        <f>VLOOKUP(E171,'PC Receitas'!$AZ$4:$BB$27,3,FALSE)</f>
        <v>#N/A</v>
      </c>
    </row>
    <row r="172" spans="1:23" s="232" customFormat="1" ht="19.5" customHeight="1" thickTop="1" thickBot="1" x14ac:dyDescent="0.3">
      <c r="A172" s="209"/>
      <c r="B172" s="5"/>
      <c r="C172" s="136"/>
      <c r="D172" s="138"/>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O172" s="5"/>
      <c r="P172" s="5"/>
      <c r="Q172" s="5"/>
      <c r="S172" s="244" t="e">
        <f t="shared" si="8"/>
        <v>#N/A</v>
      </c>
      <c r="T172" s="232" t="e">
        <f t="shared" si="9"/>
        <v>#N/A</v>
      </c>
      <c r="U172" s="232" t="e">
        <f t="shared" si="10"/>
        <v>#N/A</v>
      </c>
      <c r="V172" s="232" t="e">
        <f t="shared" si="11"/>
        <v>#N/A</v>
      </c>
      <c r="W172" s="245" t="e">
        <f>VLOOKUP(E172,'PC Receitas'!$AZ$4:$BB$27,3,FALSE)</f>
        <v>#N/A</v>
      </c>
    </row>
    <row r="173" spans="1:23" s="232" customFormat="1" ht="19.5" customHeight="1" thickTop="1" thickBot="1" x14ac:dyDescent="0.3">
      <c r="A173" s="209"/>
      <c r="B173" s="5"/>
      <c r="C173" s="136"/>
      <c r="D173" s="138"/>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O173" s="5"/>
      <c r="P173" s="5"/>
      <c r="Q173" s="5"/>
      <c r="S173" s="244" t="e">
        <f t="shared" si="8"/>
        <v>#N/A</v>
      </c>
      <c r="T173" s="232" t="e">
        <f t="shared" si="9"/>
        <v>#N/A</v>
      </c>
      <c r="U173" s="232" t="e">
        <f t="shared" si="10"/>
        <v>#N/A</v>
      </c>
      <c r="V173" s="232" t="e">
        <f t="shared" si="11"/>
        <v>#N/A</v>
      </c>
      <c r="W173" s="245" t="e">
        <f>VLOOKUP(E173,'PC Receitas'!$AZ$4:$BB$27,3,FALSE)</f>
        <v>#N/A</v>
      </c>
    </row>
    <row r="174" spans="1:23" s="232" customFormat="1" ht="19.5" customHeight="1" thickTop="1" thickBot="1" x14ac:dyDescent="0.3">
      <c r="A174" s="209"/>
      <c r="B174" s="5"/>
      <c r="C174" s="136"/>
      <c r="D174" s="138"/>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O174" s="5"/>
      <c r="P174" s="5"/>
      <c r="Q174" s="5"/>
      <c r="S174" s="244" t="e">
        <f t="shared" si="8"/>
        <v>#N/A</v>
      </c>
      <c r="T174" s="232" t="e">
        <f t="shared" si="9"/>
        <v>#N/A</v>
      </c>
      <c r="U174" s="232" t="e">
        <f t="shared" si="10"/>
        <v>#N/A</v>
      </c>
      <c r="V174" s="232" t="e">
        <f t="shared" si="11"/>
        <v>#N/A</v>
      </c>
      <c r="W174" s="245" t="e">
        <f>VLOOKUP(E174,'PC Receitas'!$AZ$4:$BB$27,3,FALSE)</f>
        <v>#N/A</v>
      </c>
    </row>
    <row r="175" spans="1:23" s="232" customFormat="1" ht="19.5" customHeight="1" thickTop="1" thickBot="1" x14ac:dyDescent="0.3">
      <c r="A175" s="209"/>
      <c r="B175" s="5"/>
      <c r="C175" s="136"/>
      <c r="D175" s="138"/>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O175" s="5"/>
      <c r="P175" s="5"/>
      <c r="Q175" s="5"/>
      <c r="S175" s="244" t="e">
        <f t="shared" si="8"/>
        <v>#N/A</v>
      </c>
      <c r="T175" s="232" t="e">
        <f t="shared" si="9"/>
        <v>#N/A</v>
      </c>
      <c r="U175" s="232" t="e">
        <f t="shared" si="10"/>
        <v>#N/A</v>
      </c>
      <c r="V175" s="232" t="e">
        <f t="shared" si="11"/>
        <v>#N/A</v>
      </c>
      <c r="W175" s="245" t="e">
        <f>VLOOKUP(E175,'PC Receitas'!$AZ$4:$BB$27,3,FALSE)</f>
        <v>#N/A</v>
      </c>
    </row>
    <row r="176" spans="1:23" s="232" customFormat="1" ht="19.5" customHeight="1" thickTop="1" thickBot="1" x14ac:dyDescent="0.3">
      <c r="A176" s="209"/>
      <c r="B176" s="5"/>
      <c r="C176" s="136"/>
      <c r="D176" s="138"/>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O176" s="5"/>
      <c r="P176" s="5"/>
      <c r="Q176" s="5"/>
      <c r="S176" s="244" t="e">
        <f t="shared" si="8"/>
        <v>#N/A</v>
      </c>
      <c r="T176" s="232" t="e">
        <f t="shared" si="9"/>
        <v>#N/A</v>
      </c>
      <c r="U176" s="232" t="e">
        <f t="shared" si="10"/>
        <v>#N/A</v>
      </c>
      <c r="V176" s="232" t="e">
        <f t="shared" si="11"/>
        <v>#N/A</v>
      </c>
      <c r="W176" s="245" t="e">
        <f>VLOOKUP(E176,'PC Receitas'!$AZ$4:$BB$27,3,FALSE)</f>
        <v>#N/A</v>
      </c>
    </row>
    <row r="177" spans="1:23" s="232" customFormat="1" ht="19.5" customHeight="1" thickTop="1" thickBot="1" x14ac:dyDescent="0.3">
      <c r="A177" s="209"/>
      <c r="B177" s="5"/>
      <c r="C177" s="136"/>
      <c r="D177" s="138"/>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O177" s="5"/>
      <c r="P177" s="5"/>
      <c r="Q177" s="5"/>
      <c r="S177" s="244" t="e">
        <f t="shared" si="8"/>
        <v>#N/A</v>
      </c>
      <c r="T177" s="232" t="e">
        <f t="shared" si="9"/>
        <v>#N/A</v>
      </c>
      <c r="U177" s="232" t="e">
        <f t="shared" si="10"/>
        <v>#N/A</v>
      </c>
      <c r="V177" s="232" t="e">
        <f t="shared" si="11"/>
        <v>#N/A</v>
      </c>
      <c r="W177" s="245" t="e">
        <f>VLOOKUP(E177,'PC Receitas'!$AZ$4:$BB$27,3,FALSE)</f>
        <v>#N/A</v>
      </c>
    </row>
    <row r="178" spans="1:23" s="232" customFormat="1" ht="19.5" customHeight="1" thickTop="1" thickBot="1" x14ac:dyDescent="0.3">
      <c r="A178" s="209"/>
      <c r="B178" s="5"/>
      <c r="C178" s="136"/>
      <c r="D178" s="138"/>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O178" s="5"/>
      <c r="P178" s="5"/>
      <c r="Q178" s="5"/>
      <c r="S178" s="244" t="e">
        <f t="shared" si="8"/>
        <v>#N/A</v>
      </c>
      <c r="T178" s="232" t="e">
        <f t="shared" si="9"/>
        <v>#N/A</v>
      </c>
      <c r="U178" s="232" t="e">
        <f t="shared" si="10"/>
        <v>#N/A</v>
      </c>
      <c r="V178" s="232" t="e">
        <f t="shared" si="11"/>
        <v>#N/A</v>
      </c>
      <c r="W178" s="245" t="e">
        <f>VLOOKUP(E178,'PC Receitas'!$AZ$4:$BB$27,3,FALSE)</f>
        <v>#N/A</v>
      </c>
    </row>
    <row r="179" spans="1:23" s="232" customFormat="1" ht="19.5" customHeight="1" thickTop="1" thickBot="1" x14ac:dyDescent="0.3">
      <c r="A179" s="209"/>
      <c r="B179" s="5"/>
      <c r="C179" s="136"/>
      <c r="D179" s="138"/>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O179" s="5"/>
      <c r="P179" s="5"/>
      <c r="Q179" s="5"/>
      <c r="S179" s="244" t="e">
        <f t="shared" si="8"/>
        <v>#N/A</v>
      </c>
      <c r="T179" s="232" t="e">
        <f t="shared" si="9"/>
        <v>#N/A</v>
      </c>
      <c r="U179" s="232" t="e">
        <f t="shared" si="10"/>
        <v>#N/A</v>
      </c>
      <c r="V179" s="232" t="e">
        <f t="shared" si="11"/>
        <v>#N/A</v>
      </c>
      <c r="W179" s="245" t="e">
        <f>VLOOKUP(E179,'PC Receitas'!$AZ$4:$BB$27,3,FALSE)</f>
        <v>#N/A</v>
      </c>
    </row>
    <row r="180" spans="1:23" s="232" customFormat="1" ht="19.5" customHeight="1" thickTop="1" thickBot="1" x14ac:dyDescent="0.3">
      <c r="A180" s="209"/>
      <c r="B180" s="5"/>
      <c r="C180" s="136"/>
      <c r="D180" s="138"/>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O180" s="5"/>
      <c r="P180" s="5"/>
      <c r="Q180" s="5"/>
      <c r="S180" s="244" t="e">
        <f t="shared" si="8"/>
        <v>#N/A</v>
      </c>
      <c r="T180" s="232" t="e">
        <f t="shared" si="9"/>
        <v>#N/A</v>
      </c>
      <c r="U180" s="232" t="e">
        <f t="shared" si="10"/>
        <v>#N/A</v>
      </c>
      <c r="V180" s="232" t="e">
        <f t="shared" si="11"/>
        <v>#N/A</v>
      </c>
      <c r="W180" s="245" t="e">
        <f>VLOOKUP(E180,'PC Receitas'!$AZ$4:$BB$27,3,FALSE)</f>
        <v>#N/A</v>
      </c>
    </row>
    <row r="181" spans="1:23" s="232" customFormat="1" ht="19.5" customHeight="1" thickTop="1" thickBot="1" x14ac:dyDescent="0.3">
      <c r="A181" s="209"/>
      <c r="B181" s="5"/>
      <c r="C181" s="136"/>
      <c r="D181" s="138"/>
      <c r="E181" s="43"/>
      <c r="F181" s="195"/>
      <c r="G181" s="43"/>
      <c r="H181" s="43"/>
      <c r="I181" s="43"/>
      <c r="J181" s="228"/>
      <c r="K181" s="228"/>
      <c r="L181" s="44"/>
      <c r="M181" s="122"/>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O181" s="5"/>
      <c r="P181" s="5"/>
      <c r="Q181" s="5"/>
      <c r="S181" s="244" t="e">
        <f t="shared" si="8"/>
        <v>#N/A</v>
      </c>
      <c r="T181" s="232" t="e">
        <f t="shared" si="9"/>
        <v>#N/A</v>
      </c>
      <c r="U181" s="232" t="e">
        <f t="shared" si="10"/>
        <v>#N/A</v>
      </c>
      <c r="V181" s="232" t="e">
        <f t="shared" si="11"/>
        <v>#N/A</v>
      </c>
      <c r="W181" s="245" t="e">
        <f>VLOOKUP(E181,'PC Receitas'!$AZ$4:$BB$27,3,FALSE)</f>
        <v>#N/A</v>
      </c>
    </row>
    <row r="182" spans="1:23" s="232" customFormat="1" ht="19.5" customHeight="1" thickTop="1" thickBot="1" x14ac:dyDescent="0.3">
      <c r="A182" s="209"/>
      <c r="B182" s="5"/>
      <c r="C182" s="136"/>
      <c r="D182" s="138"/>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O182" s="5"/>
      <c r="P182" s="5"/>
      <c r="Q182" s="5"/>
      <c r="S182" s="244" t="e">
        <f t="shared" si="8"/>
        <v>#N/A</v>
      </c>
      <c r="T182" s="232" t="e">
        <f t="shared" si="9"/>
        <v>#N/A</v>
      </c>
      <c r="U182" s="232" t="e">
        <f t="shared" si="10"/>
        <v>#N/A</v>
      </c>
      <c r="V182" s="232" t="e">
        <f t="shared" si="11"/>
        <v>#N/A</v>
      </c>
      <c r="W182" s="245" t="e">
        <f>VLOOKUP(E182,'PC Receitas'!$AZ$4:$BB$27,3,FALSE)</f>
        <v>#N/A</v>
      </c>
    </row>
    <row r="183" spans="1:23" s="232" customFormat="1" ht="19.5" customHeight="1" thickTop="1" thickBot="1" x14ac:dyDescent="0.3">
      <c r="A183" s="209"/>
      <c r="B183" s="5"/>
      <c r="C183" s="136"/>
      <c r="D183" s="138"/>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O183" s="5"/>
      <c r="P183" s="5"/>
      <c r="Q183" s="5"/>
      <c r="S183" s="244" t="e">
        <f t="shared" si="8"/>
        <v>#N/A</v>
      </c>
      <c r="T183" s="232" t="e">
        <f t="shared" si="9"/>
        <v>#N/A</v>
      </c>
      <c r="U183" s="232" t="e">
        <f t="shared" si="10"/>
        <v>#N/A</v>
      </c>
      <c r="V183" s="232" t="e">
        <f t="shared" si="11"/>
        <v>#N/A</v>
      </c>
      <c r="W183" s="245" t="e">
        <f>VLOOKUP(E183,'PC Receitas'!$AZ$4:$BB$27,3,FALSE)</f>
        <v>#N/A</v>
      </c>
    </row>
    <row r="184" spans="1:23" s="232" customFormat="1" ht="19.5" customHeight="1" thickTop="1" thickBot="1" x14ac:dyDescent="0.3">
      <c r="A184" s="209"/>
      <c r="B184" s="5"/>
      <c r="C184" s="136"/>
      <c r="D184" s="138"/>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O184" s="5"/>
      <c r="P184" s="5"/>
      <c r="Q184" s="5"/>
      <c r="S184" s="244" t="e">
        <f t="shared" si="8"/>
        <v>#N/A</v>
      </c>
      <c r="T184" s="232" t="e">
        <f t="shared" si="9"/>
        <v>#N/A</v>
      </c>
      <c r="U184" s="232" t="e">
        <f t="shared" si="10"/>
        <v>#N/A</v>
      </c>
      <c r="V184" s="232" t="e">
        <f t="shared" si="11"/>
        <v>#N/A</v>
      </c>
      <c r="W184" s="245" t="e">
        <f>VLOOKUP(E184,'PC Receitas'!$AZ$4:$BB$27,3,FALSE)</f>
        <v>#N/A</v>
      </c>
    </row>
    <row r="185" spans="1:23" s="232" customFormat="1" ht="19.5" customHeight="1" thickTop="1" thickBot="1" x14ac:dyDescent="0.3">
      <c r="A185" s="209"/>
      <c r="B185" s="5"/>
      <c r="C185" s="136"/>
      <c r="D185" s="138"/>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O185" s="5"/>
      <c r="P185" s="5"/>
      <c r="Q185" s="5"/>
      <c r="S185" s="244" t="e">
        <f t="shared" si="8"/>
        <v>#N/A</v>
      </c>
      <c r="T185" s="232" t="e">
        <f t="shared" si="9"/>
        <v>#N/A</v>
      </c>
      <c r="U185" s="232" t="e">
        <f t="shared" si="10"/>
        <v>#N/A</v>
      </c>
      <c r="V185" s="232" t="e">
        <f t="shared" si="11"/>
        <v>#N/A</v>
      </c>
      <c r="W185" s="245" t="e">
        <f>VLOOKUP(E185,'PC Receitas'!$AZ$4:$BB$27,3,FALSE)</f>
        <v>#N/A</v>
      </c>
    </row>
    <row r="186" spans="1:23" s="232" customFormat="1" ht="19.5" customHeight="1" thickTop="1" thickBot="1" x14ac:dyDescent="0.3">
      <c r="A186" s="209"/>
      <c r="B186" s="5"/>
      <c r="C186" s="136"/>
      <c r="D186" s="138"/>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O186" s="5"/>
      <c r="P186" s="5"/>
      <c r="Q186" s="5"/>
      <c r="S186" s="244" t="e">
        <f t="shared" si="8"/>
        <v>#N/A</v>
      </c>
      <c r="T186" s="232" t="e">
        <f t="shared" si="9"/>
        <v>#N/A</v>
      </c>
      <c r="U186" s="232" t="e">
        <f t="shared" si="10"/>
        <v>#N/A</v>
      </c>
      <c r="V186" s="232" t="e">
        <f t="shared" si="11"/>
        <v>#N/A</v>
      </c>
      <c r="W186" s="245" t="e">
        <f>VLOOKUP(E186,'PC Receitas'!$AZ$4:$BB$27,3,FALSE)</f>
        <v>#N/A</v>
      </c>
    </row>
    <row r="187" spans="1:23" s="232" customFormat="1" ht="19.5" customHeight="1" thickTop="1" thickBot="1" x14ac:dyDescent="0.3">
      <c r="A187" s="209"/>
      <c r="B187" s="5"/>
      <c r="C187" s="136"/>
      <c r="D187" s="138"/>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O187" s="5"/>
      <c r="P187" s="5"/>
      <c r="Q187" s="5"/>
      <c r="S187" s="244" t="e">
        <f t="shared" si="8"/>
        <v>#N/A</v>
      </c>
      <c r="T187" s="232" t="e">
        <f t="shared" si="9"/>
        <v>#N/A</v>
      </c>
      <c r="U187" s="232" t="e">
        <f t="shared" si="10"/>
        <v>#N/A</v>
      </c>
      <c r="V187" s="232" t="e">
        <f t="shared" si="11"/>
        <v>#N/A</v>
      </c>
      <c r="W187" s="245" t="e">
        <f>VLOOKUP(E187,'PC Receitas'!$AZ$4:$BB$27,3,FALSE)</f>
        <v>#N/A</v>
      </c>
    </row>
    <row r="188" spans="1:23" s="232" customFormat="1" ht="19.5" customHeight="1" thickTop="1" thickBot="1" x14ac:dyDescent="0.3">
      <c r="A188" s="209"/>
      <c r="B188" s="5"/>
      <c r="C188" s="136"/>
      <c r="D188" s="138"/>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O188" s="5"/>
      <c r="P188" s="5"/>
      <c r="Q188" s="5"/>
      <c r="S188" s="244" t="e">
        <f t="shared" si="8"/>
        <v>#N/A</v>
      </c>
      <c r="T188" s="232" t="e">
        <f t="shared" si="9"/>
        <v>#N/A</v>
      </c>
      <c r="U188" s="232" t="e">
        <f t="shared" si="10"/>
        <v>#N/A</v>
      </c>
      <c r="V188" s="232" t="e">
        <f t="shared" si="11"/>
        <v>#N/A</v>
      </c>
      <c r="W188" s="245" t="e">
        <f>VLOOKUP(E188,'PC Receitas'!$AZ$4:$BB$27,3,FALSE)</f>
        <v>#N/A</v>
      </c>
    </row>
    <row r="189" spans="1:23" s="232" customFormat="1" ht="19.5" customHeight="1" thickTop="1" thickBot="1" x14ac:dyDescent="0.3">
      <c r="A189" s="209"/>
      <c r="B189" s="5"/>
      <c r="C189" s="136"/>
      <c r="D189" s="138"/>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O189" s="5"/>
      <c r="P189" s="5"/>
      <c r="Q189" s="5"/>
      <c r="S189" s="244" t="e">
        <f t="shared" si="8"/>
        <v>#N/A</v>
      </c>
      <c r="T189" s="232" t="e">
        <f t="shared" si="9"/>
        <v>#N/A</v>
      </c>
      <c r="U189" s="232" t="e">
        <f t="shared" si="10"/>
        <v>#N/A</v>
      </c>
      <c r="V189" s="232" t="e">
        <f t="shared" si="11"/>
        <v>#N/A</v>
      </c>
      <c r="W189" s="245" t="e">
        <f>VLOOKUP(E189,'PC Receitas'!$AZ$4:$BB$27,3,FALSE)</f>
        <v>#N/A</v>
      </c>
    </row>
    <row r="190" spans="1:23" s="232" customFormat="1" ht="19.5" customHeight="1" thickTop="1" thickBot="1" x14ac:dyDescent="0.3">
      <c r="A190" s="209"/>
      <c r="B190" s="5"/>
      <c r="C190" s="136"/>
      <c r="D190" s="138"/>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O190" s="5"/>
      <c r="P190" s="5"/>
      <c r="Q190" s="5"/>
      <c r="S190" s="244" t="e">
        <f t="shared" si="8"/>
        <v>#N/A</v>
      </c>
      <c r="T190" s="232" t="e">
        <f t="shared" si="9"/>
        <v>#N/A</v>
      </c>
      <c r="U190" s="232" t="e">
        <f t="shared" si="10"/>
        <v>#N/A</v>
      </c>
      <c r="V190" s="232" t="e">
        <f t="shared" si="11"/>
        <v>#N/A</v>
      </c>
      <c r="W190" s="245" t="e">
        <f>VLOOKUP(E190,'PC Receitas'!$AZ$4:$BB$27,3,FALSE)</f>
        <v>#N/A</v>
      </c>
    </row>
    <row r="191" spans="1:23" s="232" customFormat="1" ht="19.5" customHeight="1" thickTop="1" thickBot="1" x14ac:dyDescent="0.3">
      <c r="A191" s="209"/>
      <c r="B191" s="5"/>
      <c r="C191" s="136"/>
      <c r="D191" s="138"/>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O191" s="5"/>
      <c r="P191" s="5"/>
      <c r="Q191" s="5"/>
      <c r="S191" s="244" t="e">
        <f t="shared" si="8"/>
        <v>#N/A</v>
      </c>
      <c r="T191" s="232" t="e">
        <f t="shared" si="9"/>
        <v>#N/A</v>
      </c>
      <c r="U191" s="232" t="e">
        <f t="shared" si="10"/>
        <v>#N/A</v>
      </c>
      <c r="V191" s="232" t="e">
        <f t="shared" si="11"/>
        <v>#N/A</v>
      </c>
      <c r="W191" s="245" t="e">
        <f>VLOOKUP(E191,'PC Receitas'!$AZ$4:$BB$27,3,FALSE)</f>
        <v>#N/A</v>
      </c>
    </row>
    <row r="192" spans="1:23" s="232" customFormat="1" ht="19.5" customHeight="1" thickTop="1" thickBot="1" x14ac:dyDescent="0.3">
      <c r="A192" s="209"/>
      <c r="B192" s="5"/>
      <c r="C192" s="136"/>
      <c r="D192" s="138"/>
      <c r="E192" s="43"/>
      <c r="F192" s="195"/>
      <c r="G192" s="43"/>
      <c r="H192" s="43"/>
      <c r="I192" s="43"/>
      <c r="J192" s="228"/>
      <c r="K192" s="228"/>
      <c r="L192" s="44"/>
      <c r="M192" s="122"/>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O192" s="5"/>
      <c r="P192" s="5"/>
      <c r="Q192" s="5"/>
      <c r="S192" s="244" t="e">
        <f t="shared" si="8"/>
        <v>#N/A</v>
      </c>
      <c r="T192" s="232" t="e">
        <f t="shared" si="9"/>
        <v>#N/A</v>
      </c>
      <c r="U192" s="232" t="e">
        <f t="shared" si="10"/>
        <v>#N/A</v>
      </c>
      <c r="V192" s="232" t="e">
        <f t="shared" si="11"/>
        <v>#N/A</v>
      </c>
      <c r="W192" s="245" t="e">
        <f>VLOOKUP(E192,'PC Receitas'!$AZ$4:$BB$27,3,FALSE)</f>
        <v>#N/A</v>
      </c>
    </row>
    <row r="193" spans="1:23" s="232" customFormat="1" ht="19.5" customHeight="1" thickTop="1" thickBot="1" x14ac:dyDescent="0.3">
      <c r="A193" s="209"/>
      <c r="B193" s="5"/>
      <c r="C193" s="136"/>
      <c r="D193" s="138"/>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O193" s="5"/>
      <c r="P193" s="5"/>
      <c r="Q193" s="5"/>
      <c r="S193" s="244" t="e">
        <f t="shared" si="8"/>
        <v>#N/A</v>
      </c>
      <c r="T193" s="232" t="e">
        <f t="shared" si="9"/>
        <v>#N/A</v>
      </c>
      <c r="U193" s="232" t="e">
        <f t="shared" si="10"/>
        <v>#N/A</v>
      </c>
      <c r="V193" s="232" t="e">
        <f t="shared" si="11"/>
        <v>#N/A</v>
      </c>
      <c r="W193" s="245" t="e">
        <f>VLOOKUP(E193,'PC Receitas'!$AZ$4:$BB$27,3,FALSE)</f>
        <v>#N/A</v>
      </c>
    </row>
    <row r="194" spans="1:23" s="232" customFormat="1" ht="19.5" customHeight="1" thickTop="1" thickBot="1" x14ac:dyDescent="0.3">
      <c r="A194" s="209"/>
      <c r="B194" s="5"/>
      <c r="C194" s="136"/>
      <c r="D194" s="138"/>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O194" s="5"/>
      <c r="P194" s="5"/>
      <c r="Q194" s="5"/>
      <c r="S194" s="244" t="e">
        <f t="shared" si="8"/>
        <v>#N/A</v>
      </c>
      <c r="T194" s="232" t="e">
        <f t="shared" si="9"/>
        <v>#N/A</v>
      </c>
      <c r="U194" s="232" t="e">
        <f t="shared" si="10"/>
        <v>#N/A</v>
      </c>
      <c r="V194" s="232" t="e">
        <f t="shared" si="11"/>
        <v>#N/A</v>
      </c>
      <c r="W194" s="245" t="e">
        <f>VLOOKUP(E194,'PC Receitas'!$AZ$4:$BB$27,3,FALSE)</f>
        <v>#N/A</v>
      </c>
    </row>
    <row r="195" spans="1:23" s="232" customFormat="1" ht="19.5" customHeight="1" thickTop="1" thickBot="1" x14ac:dyDescent="0.3">
      <c r="A195" s="209"/>
      <c r="B195" s="5"/>
      <c r="C195" s="136"/>
      <c r="D195" s="138"/>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O195" s="5"/>
      <c r="P195" s="5"/>
      <c r="Q195" s="5"/>
      <c r="S195" s="244" t="e">
        <f t="shared" si="8"/>
        <v>#N/A</v>
      </c>
      <c r="T195" s="232" t="e">
        <f t="shared" si="9"/>
        <v>#N/A</v>
      </c>
      <c r="U195" s="232" t="e">
        <f t="shared" si="10"/>
        <v>#N/A</v>
      </c>
      <c r="V195" s="232" t="e">
        <f t="shared" si="11"/>
        <v>#N/A</v>
      </c>
      <c r="W195" s="245" t="e">
        <f>VLOOKUP(E195,'PC Receitas'!$AZ$4:$BB$27,3,FALSE)</f>
        <v>#N/A</v>
      </c>
    </row>
    <row r="196" spans="1:23" s="232" customFormat="1" ht="19.5" customHeight="1" thickTop="1" thickBot="1" x14ac:dyDescent="0.3">
      <c r="A196" s="209"/>
      <c r="B196" s="5"/>
      <c r="C196" s="136"/>
      <c r="D196" s="138"/>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O196" s="5"/>
      <c r="P196" s="5"/>
      <c r="Q196" s="5"/>
      <c r="S196" s="244" t="e">
        <f t="shared" si="8"/>
        <v>#N/A</v>
      </c>
      <c r="T196" s="232" t="e">
        <f t="shared" si="9"/>
        <v>#N/A</v>
      </c>
      <c r="U196" s="232" t="e">
        <f t="shared" si="10"/>
        <v>#N/A</v>
      </c>
      <c r="V196" s="232" t="e">
        <f t="shared" si="11"/>
        <v>#N/A</v>
      </c>
      <c r="W196" s="245" t="e">
        <f>VLOOKUP(E196,'PC Receitas'!$AZ$4:$BB$27,3,FALSE)</f>
        <v>#N/A</v>
      </c>
    </row>
    <row r="197" spans="1:23" s="232" customFormat="1" ht="19.5" customHeight="1" thickTop="1" thickBot="1" x14ac:dyDescent="0.3">
      <c r="A197" s="209"/>
      <c r="B197" s="5"/>
      <c r="C197" s="136"/>
      <c r="D197" s="138"/>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O197" s="5"/>
      <c r="P197" s="5"/>
      <c r="Q197" s="5"/>
      <c r="S197" s="244" t="e">
        <f t="shared" si="8"/>
        <v>#N/A</v>
      </c>
      <c r="T197" s="232" t="e">
        <f t="shared" si="9"/>
        <v>#N/A</v>
      </c>
      <c r="U197" s="232" t="e">
        <f t="shared" si="10"/>
        <v>#N/A</v>
      </c>
      <c r="V197" s="232" t="e">
        <f t="shared" si="11"/>
        <v>#N/A</v>
      </c>
      <c r="W197" s="245" t="e">
        <f>VLOOKUP(E197,'PC Receitas'!$AZ$4:$BB$27,3,FALSE)</f>
        <v>#N/A</v>
      </c>
    </row>
    <row r="198" spans="1:23" s="232" customFormat="1" ht="19.5" customHeight="1" thickTop="1" thickBot="1" x14ac:dyDescent="0.3">
      <c r="A198" s="209"/>
      <c r="B198" s="5"/>
      <c r="C198" s="136"/>
      <c r="D198" s="138"/>
      <c r="E198" s="43"/>
      <c r="F198" s="195"/>
      <c r="G198" s="43"/>
      <c r="H198" s="43"/>
      <c r="I198" s="43"/>
      <c r="J198" s="228"/>
      <c r="K198" s="228"/>
      <c r="L198" s="44"/>
      <c r="M198" s="122"/>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O198" s="5"/>
      <c r="P198" s="5"/>
      <c r="Q198" s="5"/>
      <c r="S198" s="244" t="e">
        <f t="shared" ref="S198:S261" si="12">IF(W198="DESPESAS_COM_RH","Despesa",IF(W198="DESPESAS_OPERACIONAIS","Despesa",IF(W198="DESPESAS_DE_MARKETING","Despesa",IF(W198="IMPOSTOS","Despesa",IF(W198="INVESTIMENTOS","Despesa",IF(W198="DESPESAS_9","Despesas",IF(W198="DESPESAS_10","Despesas",IF(W198="DESPESAS_11","Despesas",IF(W198="DESPESAS_12","Despesas","")))))))))</f>
        <v>#N/A</v>
      </c>
      <c r="T198" s="232" t="e">
        <f t="shared" ref="T198:T261" si="13">IF(W198="DESPESAS_COM_PRODUTOS","Despesa",IF(W198="DESPESAS_COM_SERVICOS","Despesa",IF(W198="DESPESAS_NAO_OPERACIONAIS","Despesa","")))</f>
        <v>#N/A</v>
      </c>
      <c r="U198" s="232" t="e">
        <f t="shared" ref="U198:U261" si="14">IF(W198="RECEITAS_COM_PRODUTO","Receita",IF(W198="RECEITAS_COM_SERVICOS","Receita",IF(W198="RECEITAS_NAO_OPERACIONAIS","Receita",IF(W198="RECEITA_4","Receita",IF(W198="RECEITA_5","Receita",IF(W198="RECEITA_6","Receita",IF(W198="RECEITA_7","Receita",IF(W198="RECEITA_8","Receita",IF(W198="RECEITA_9","Receita",IF(W198="RECEITA_10","Receita",IF(W198="RECEITA_11","Receita",IF(W198="RECEITA_12","Receita",""))))))))))))</f>
        <v>#N/A</v>
      </c>
      <c r="V198" s="232" t="e">
        <f t="shared" ref="V198:V261" si="15">IF(S198&lt;&gt;"",S198,IF(T198&lt;&gt;"",T198,IF(U198&lt;&gt;"",U198,"")))</f>
        <v>#N/A</v>
      </c>
      <c r="W198" s="245" t="e">
        <f>VLOOKUP(E198,'PC Receitas'!$AZ$4:$BB$27,3,FALSE)</f>
        <v>#N/A</v>
      </c>
    </row>
    <row r="199" spans="1:23" s="232" customFormat="1" ht="19.5" customHeight="1" thickTop="1" thickBot="1" x14ac:dyDescent="0.3">
      <c r="A199" s="209"/>
      <c r="B199" s="5"/>
      <c r="C199" s="136"/>
      <c r="D199" s="138"/>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O199" s="5"/>
      <c r="P199" s="5"/>
      <c r="Q199" s="5"/>
      <c r="S199" s="244" t="e">
        <f t="shared" si="12"/>
        <v>#N/A</v>
      </c>
      <c r="T199" s="232" t="e">
        <f t="shared" si="13"/>
        <v>#N/A</v>
      </c>
      <c r="U199" s="232" t="e">
        <f t="shared" si="14"/>
        <v>#N/A</v>
      </c>
      <c r="V199" s="232" t="e">
        <f t="shared" si="15"/>
        <v>#N/A</v>
      </c>
      <c r="W199" s="245" t="e">
        <f>VLOOKUP(E199,'PC Receitas'!$AZ$4:$BB$27,3,FALSE)</f>
        <v>#N/A</v>
      </c>
    </row>
    <row r="200" spans="1:23" s="232" customFormat="1" ht="19.5" customHeight="1" thickTop="1" thickBot="1" x14ac:dyDescent="0.3">
      <c r="A200" s="209"/>
      <c r="B200" s="5"/>
      <c r="C200" s="136"/>
      <c r="D200" s="138"/>
      <c r="E200" s="43"/>
      <c r="F200" s="195"/>
      <c r="G200" s="43"/>
      <c r="H200" s="43"/>
      <c r="I200" s="43"/>
      <c r="J200" s="228"/>
      <c r="K200" s="228"/>
      <c r="L200" s="44"/>
      <c r="M200" s="122"/>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O200" s="5"/>
      <c r="P200" s="5"/>
      <c r="Q200" s="5"/>
      <c r="S200" s="244" t="e">
        <f t="shared" si="12"/>
        <v>#N/A</v>
      </c>
      <c r="T200" s="232" t="e">
        <f t="shared" si="13"/>
        <v>#N/A</v>
      </c>
      <c r="U200" s="232" t="e">
        <f t="shared" si="14"/>
        <v>#N/A</v>
      </c>
      <c r="V200" s="232" t="e">
        <f t="shared" si="15"/>
        <v>#N/A</v>
      </c>
      <c r="W200" s="245" t="e">
        <f>VLOOKUP(E200,'PC Receitas'!$AZ$4:$BB$27,3,FALSE)</f>
        <v>#N/A</v>
      </c>
    </row>
    <row r="201" spans="1:23" s="232" customFormat="1" ht="19.5" customHeight="1" thickTop="1" thickBot="1" x14ac:dyDescent="0.3">
      <c r="A201" s="209"/>
      <c r="B201" s="5"/>
      <c r="C201" s="136"/>
      <c r="D201" s="138"/>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O201" s="5"/>
      <c r="P201" s="5"/>
      <c r="Q201" s="5"/>
      <c r="S201" s="244" t="e">
        <f t="shared" si="12"/>
        <v>#N/A</v>
      </c>
      <c r="T201" s="232" t="e">
        <f t="shared" si="13"/>
        <v>#N/A</v>
      </c>
      <c r="U201" s="232" t="e">
        <f t="shared" si="14"/>
        <v>#N/A</v>
      </c>
      <c r="V201" s="232" t="e">
        <f t="shared" si="15"/>
        <v>#N/A</v>
      </c>
      <c r="W201" s="245" t="e">
        <f>VLOOKUP(E201,'PC Receitas'!$AZ$4:$BB$27,3,FALSE)</f>
        <v>#N/A</v>
      </c>
    </row>
    <row r="202" spans="1:23" s="232" customFormat="1" ht="19.5" customHeight="1" thickTop="1" thickBot="1" x14ac:dyDescent="0.3">
      <c r="A202" s="209"/>
      <c r="B202" s="5"/>
      <c r="C202" s="136"/>
      <c r="D202" s="138"/>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O202" s="5"/>
      <c r="P202" s="5"/>
      <c r="Q202" s="5"/>
      <c r="S202" s="244" t="e">
        <f t="shared" si="12"/>
        <v>#N/A</v>
      </c>
      <c r="T202" s="232" t="e">
        <f t="shared" si="13"/>
        <v>#N/A</v>
      </c>
      <c r="U202" s="232" t="e">
        <f t="shared" si="14"/>
        <v>#N/A</v>
      </c>
      <c r="V202" s="232" t="e">
        <f t="shared" si="15"/>
        <v>#N/A</v>
      </c>
      <c r="W202" s="245" t="e">
        <f>VLOOKUP(E202,'PC Receitas'!$AZ$4:$BB$27,3,FALSE)</f>
        <v>#N/A</v>
      </c>
    </row>
    <row r="203" spans="1:23" s="232" customFormat="1" ht="19.5" customHeight="1" thickTop="1" thickBot="1" x14ac:dyDescent="0.3">
      <c r="A203" s="209"/>
      <c r="B203" s="5"/>
      <c r="C203" s="136"/>
      <c r="D203" s="138"/>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O203" s="5"/>
      <c r="P203" s="5"/>
      <c r="Q203" s="5"/>
      <c r="S203" s="244" t="e">
        <f t="shared" si="12"/>
        <v>#N/A</v>
      </c>
      <c r="T203" s="232" t="e">
        <f t="shared" si="13"/>
        <v>#N/A</v>
      </c>
      <c r="U203" s="232" t="e">
        <f t="shared" si="14"/>
        <v>#N/A</v>
      </c>
      <c r="V203" s="232" t="e">
        <f t="shared" si="15"/>
        <v>#N/A</v>
      </c>
      <c r="W203" s="245" t="e">
        <f>VLOOKUP(E203,'PC Receitas'!$AZ$4:$BB$27,3,FALSE)</f>
        <v>#N/A</v>
      </c>
    </row>
    <row r="204" spans="1:23" s="232" customFormat="1" ht="19.5" customHeight="1" thickTop="1" thickBot="1" x14ac:dyDescent="0.3">
      <c r="A204" s="209"/>
      <c r="B204" s="5"/>
      <c r="C204" s="136"/>
      <c r="D204" s="138"/>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O204" s="5"/>
      <c r="P204" s="5"/>
      <c r="Q204" s="5"/>
      <c r="S204" s="244" t="e">
        <f t="shared" si="12"/>
        <v>#N/A</v>
      </c>
      <c r="T204" s="232" t="e">
        <f t="shared" si="13"/>
        <v>#N/A</v>
      </c>
      <c r="U204" s="232" t="e">
        <f t="shared" si="14"/>
        <v>#N/A</v>
      </c>
      <c r="V204" s="232" t="e">
        <f t="shared" si="15"/>
        <v>#N/A</v>
      </c>
      <c r="W204" s="245" t="e">
        <f>VLOOKUP(E204,'PC Receitas'!$AZ$4:$BB$27,3,FALSE)</f>
        <v>#N/A</v>
      </c>
    </row>
    <row r="205" spans="1:23" s="232" customFormat="1" ht="19.5" customHeight="1" thickTop="1" thickBot="1" x14ac:dyDescent="0.3">
      <c r="A205" s="209"/>
      <c r="B205" s="5"/>
      <c r="C205" s="136"/>
      <c r="D205" s="138"/>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O205" s="5"/>
      <c r="P205" s="5"/>
      <c r="Q205" s="5"/>
      <c r="S205" s="244" t="e">
        <f t="shared" si="12"/>
        <v>#N/A</v>
      </c>
      <c r="T205" s="232" t="e">
        <f t="shared" si="13"/>
        <v>#N/A</v>
      </c>
      <c r="U205" s="232" t="e">
        <f t="shared" si="14"/>
        <v>#N/A</v>
      </c>
      <c r="V205" s="232" t="e">
        <f t="shared" si="15"/>
        <v>#N/A</v>
      </c>
      <c r="W205" s="245" t="e">
        <f>VLOOKUP(E205,'PC Receitas'!$AZ$4:$BB$27,3,FALSE)</f>
        <v>#N/A</v>
      </c>
    </row>
    <row r="206" spans="1:23" s="232" customFormat="1" ht="19.5" customHeight="1" thickTop="1" thickBot="1" x14ac:dyDescent="0.3">
      <c r="A206" s="209"/>
      <c r="B206" s="5"/>
      <c r="C206" s="136"/>
      <c r="D206" s="138"/>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O206" s="5"/>
      <c r="P206" s="5"/>
      <c r="Q206" s="5"/>
      <c r="S206" s="244" t="e">
        <f t="shared" si="12"/>
        <v>#N/A</v>
      </c>
      <c r="T206" s="232" t="e">
        <f t="shared" si="13"/>
        <v>#N/A</v>
      </c>
      <c r="U206" s="232" t="e">
        <f t="shared" si="14"/>
        <v>#N/A</v>
      </c>
      <c r="V206" s="232" t="e">
        <f t="shared" si="15"/>
        <v>#N/A</v>
      </c>
      <c r="W206" s="245" t="e">
        <f>VLOOKUP(E206,'PC Receitas'!$AZ$4:$BB$27,3,FALSE)</f>
        <v>#N/A</v>
      </c>
    </row>
    <row r="207" spans="1:23" ht="19.5" customHeight="1" thickTop="1" thickBot="1" x14ac:dyDescent="0.3">
      <c r="A207" s="209"/>
      <c r="C207" s="136"/>
      <c r="D207" s="138"/>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244" t="e">
        <f t="shared" si="12"/>
        <v>#N/A</v>
      </c>
      <c r="T207" s="232" t="e">
        <f t="shared" si="13"/>
        <v>#N/A</v>
      </c>
      <c r="U207" s="232" t="e">
        <f t="shared" si="14"/>
        <v>#N/A</v>
      </c>
      <c r="V207" s="232" t="e">
        <f t="shared" si="15"/>
        <v>#N/A</v>
      </c>
      <c r="W207" s="245" t="e">
        <f>VLOOKUP(E207,'PC Receitas'!$AZ$4:$BB$27,3,FALSE)</f>
        <v>#N/A</v>
      </c>
    </row>
    <row r="208" spans="1:23" ht="19.5" customHeight="1" thickTop="1" thickBot="1" x14ac:dyDescent="0.3">
      <c r="A208" s="209"/>
      <c r="C208" s="136"/>
      <c r="D208" s="138"/>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244" t="e">
        <f t="shared" si="12"/>
        <v>#N/A</v>
      </c>
      <c r="T208" s="232" t="e">
        <f t="shared" si="13"/>
        <v>#N/A</v>
      </c>
      <c r="U208" s="232" t="e">
        <f t="shared" si="14"/>
        <v>#N/A</v>
      </c>
      <c r="V208" s="232" t="e">
        <f t="shared" si="15"/>
        <v>#N/A</v>
      </c>
      <c r="W208" s="245" t="e">
        <f>VLOOKUP(E208,'PC Receitas'!$AZ$4:$BB$27,3,FALSE)</f>
        <v>#N/A</v>
      </c>
    </row>
    <row r="209" spans="1:23" ht="19.5" customHeight="1" thickTop="1" thickBot="1" x14ac:dyDescent="0.3">
      <c r="A209" s="209"/>
      <c r="C209" s="136"/>
      <c r="D209" s="138"/>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244" t="e">
        <f t="shared" si="12"/>
        <v>#N/A</v>
      </c>
      <c r="T209" s="232" t="e">
        <f t="shared" si="13"/>
        <v>#N/A</v>
      </c>
      <c r="U209" s="232" t="e">
        <f t="shared" si="14"/>
        <v>#N/A</v>
      </c>
      <c r="V209" s="232" t="e">
        <f t="shared" si="15"/>
        <v>#N/A</v>
      </c>
      <c r="W209" s="245" t="e">
        <f>VLOOKUP(E209,'PC Receitas'!$AZ$4:$BB$27,3,FALSE)</f>
        <v>#N/A</v>
      </c>
    </row>
    <row r="210" spans="1:23" ht="19.5" customHeight="1" thickTop="1" thickBot="1" x14ac:dyDescent="0.3">
      <c r="A210" s="209"/>
      <c r="C210" s="136"/>
      <c r="D210" s="138"/>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244" t="e">
        <f t="shared" si="12"/>
        <v>#N/A</v>
      </c>
      <c r="T210" s="232" t="e">
        <f t="shared" si="13"/>
        <v>#N/A</v>
      </c>
      <c r="U210" s="232" t="e">
        <f t="shared" si="14"/>
        <v>#N/A</v>
      </c>
      <c r="V210" s="232" t="e">
        <f t="shared" si="15"/>
        <v>#N/A</v>
      </c>
      <c r="W210" s="245" t="e">
        <f>VLOOKUP(E210,'PC Receitas'!$AZ$4:$BB$27,3,FALSE)</f>
        <v>#N/A</v>
      </c>
    </row>
    <row r="211" spans="1:23" ht="19.5" customHeight="1" thickTop="1" thickBot="1" x14ac:dyDescent="0.3">
      <c r="A211" s="209"/>
      <c r="C211" s="136"/>
      <c r="D211" s="138"/>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244" t="e">
        <f t="shared" si="12"/>
        <v>#N/A</v>
      </c>
      <c r="T211" s="232" t="e">
        <f t="shared" si="13"/>
        <v>#N/A</v>
      </c>
      <c r="U211" s="232" t="e">
        <f t="shared" si="14"/>
        <v>#N/A</v>
      </c>
      <c r="V211" s="232" t="e">
        <f t="shared" si="15"/>
        <v>#N/A</v>
      </c>
      <c r="W211" s="245" t="e">
        <f>VLOOKUP(E211,'PC Receitas'!$AZ$4:$BB$27,3,FALSE)</f>
        <v>#N/A</v>
      </c>
    </row>
    <row r="212" spans="1:23" ht="19.5" customHeight="1" thickTop="1" thickBot="1" x14ac:dyDescent="0.3">
      <c r="A212" s="209"/>
      <c r="C212" s="136"/>
      <c r="D212" s="138"/>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244" t="e">
        <f t="shared" si="12"/>
        <v>#N/A</v>
      </c>
      <c r="T212" s="232" t="e">
        <f t="shared" si="13"/>
        <v>#N/A</v>
      </c>
      <c r="U212" s="232" t="e">
        <f t="shared" si="14"/>
        <v>#N/A</v>
      </c>
      <c r="V212" s="232" t="e">
        <f t="shared" si="15"/>
        <v>#N/A</v>
      </c>
      <c r="W212" s="245" t="e">
        <f>VLOOKUP(E212,'PC Receitas'!$AZ$4:$BB$27,3,FALSE)</f>
        <v>#N/A</v>
      </c>
    </row>
    <row r="213" spans="1:23" ht="19.5" customHeight="1" thickTop="1" thickBot="1" x14ac:dyDescent="0.3">
      <c r="A213" s="209"/>
      <c r="C213" s="136"/>
      <c r="D213" s="138"/>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244" t="e">
        <f t="shared" si="12"/>
        <v>#N/A</v>
      </c>
      <c r="T213" s="232" t="e">
        <f t="shared" si="13"/>
        <v>#N/A</v>
      </c>
      <c r="U213" s="232" t="e">
        <f t="shared" si="14"/>
        <v>#N/A</v>
      </c>
      <c r="V213" s="232" t="e">
        <f t="shared" si="15"/>
        <v>#N/A</v>
      </c>
      <c r="W213" s="245" t="e">
        <f>VLOOKUP(E213,'PC Receitas'!$AZ$4:$BB$27,3,FALSE)</f>
        <v>#N/A</v>
      </c>
    </row>
    <row r="214" spans="1:23" ht="19.5" customHeight="1" thickTop="1" thickBot="1" x14ac:dyDescent="0.3">
      <c r="A214" s="209"/>
      <c r="C214" s="136"/>
      <c r="D214" s="138"/>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244" t="e">
        <f t="shared" si="12"/>
        <v>#N/A</v>
      </c>
      <c r="T214" s="232" t="e">
        <f t="shared" si="13"/>
        <v>#N/A</v>
      </c>
      <c r="U214" s="232" t="e">
        <f t="shared" si="14"/>
        <v>#N/A</v>
      </c>
      <c r="V214" s="232" t="e">
        <f t="shared" si="15"/>
        <v>#N/A</v>
      </c>
      <c r="W214" s="245" t="e">
        <f>VLOOKUP(E214,'PC Receitas'!$AZ$4:$BB$27,3,FALSE)</f>
        <v>#N/A</v>
      </c>
    </row>
    <row r="215" spans="1:23" ht="19.5" customHeight="1" thickTop="1" thickBot="1" x14ac:dyDescent="0.3">
      <c r="A215" s="209"/>
      <c r="C215" s="136"/>
      <c r="D215" s="138"/>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244" t="e">
        <f t="shared" si="12"/>
        <v>#N/A</v>
      </c>
      <c r="T215" s="232" t="e">
        <f t="shared" si="13"/>
        <v>#N/A</v>
      </c>
      <c r="U215" s="232" t="e">
        <f t="shared" si="14"/>
        <v>#N/A</v>
      </c>
      <c r="V215" s="232" t="e">
        <f t="shared" si="15"/>
        <v>#N/A</v>
      </c>
      <c r="W215" s="245" t="e">
        <f>VLOOKUP(E215,'PC Receitas'!$AZ$4:$BB$27,3,FALSE)</f>
        <v>#N/A</v>
      </c>
    </row>
    <row r="216" spans="1:23" ht="19.5" customHeight="1" thickTop="1" thickBot="1" x14ac:dyDescent="0.3">
      <c r="A216" s="209"/>
      <c r="C216" s="136"/>
      <c r="D216" s="138"/>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244" t="e">
        <f t="shared" si="12"/>
        <v>#N/A</v>
      </c>
      <c r="T216" s="232" t="e">
        <f t="shared" si="13"/>
        <v>#N/A</v>
      </c>
      <c r="U216" s="232" t="e">
        <f t="shared" si="14"/>
        <v>#N/A</v>
      </c>
      <c r="V216" s="232" t="e">
        <f t="shared" si="15"/>
        <v>#N/A</v>
      </c>
      <c r="W216" s="245" t="e">
        <f>VLOOKUP(E216,'PC Receitas'!$AZ$4:$BB$27,3,FALSE)</f>
        <v>#N/A</v>
      </c>
    </row>
    <row r="217" spans="1:23" ht="19.5" customHeight="1" thickTop="1" thickBot="1" x14ac:dyDescent="0.3">
      <c r="A217" s="209"/>
      <c r="C217" s="136"/>
      <c r="D217" s="138"/>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244" t="e">
        <f t="shared" si="12"/>
        <v>#N/A</v>
      </c>
      <c r="T217" s="232" t="e">
        <f t="shared" si="13"/>
        <v>#N/A</v>
      </c>
      <c r="U217" s="232" t="e">
        <f t="shared" si="14"/>
        <v>#N/A</v>
      </c>
      <c r="V217" s="232" t="e">
        <f t="shared" si="15"/>
        <v>#N/A</v>
      </c>
      <c r="W217" s="245" t="e">
        <f>VLOOKUP(E217,'PC Receitas'!$AZ$4:$BB$27,3,FALSE)</f>
        <v>#N/A</v>
      </c>
    </row>
    <row r="218" spans="1:23" ht="19.5" customHeight="1" thickTop="1" thickBot="1" x14ac:dyDescent="0.3">
      <c r="A218" s="209"/>
      <c r="C218" s="136"/>
      <c r="D218" s="138"/>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244" t="e">
        <f t="shared" si="12"/>
        <v>#N/A</v>
      </c>
      <c r="T218" s="232" t="e">
        <f t="shared" si="13"/>
        <v>#N/A</v>
      </c>
      <c r="U218" s="232" t="e">
        <f t="shared" si="14"/>
        <v>#N/A</v>
      </c>
      <c r="V218" s="232" t="e">
        <f t="shared" si="15"/>
        <v>#N/A</v>
      </c>
      <c r="W218" s="245" t="e">
        <f>VLOOKUP(E218,'PC Receitas'!$AZ$4:$BB$27,3,FALSE)</f>
        <v>#N/A</v>
      </c>
    </row>
    <row r="219" spans="1:23" ht="19.5" customHeight="1" thickTop="1" thickBot="1" x14ac:dyDescent="0.3">
      <c r="A219" s="209"/>
      <c r="C219" s="136"/>
      <c r="D219" s="138"/>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244" t="e">
        <f t="shared" si="12"/>
        <v>#N/A</v>
      </c>
      <c r="T219" s="232" t="e">
        <f t="shared" si="13"/>
        <v>#N/A</v>
      </c>
      <c r="U219" s="232" t="e">
        <f t="shared" si="14"/>
        <v>#N/A</v>
      </c>
      <c r="V219" s="232" t="e">
        <f t="shared" si="15"/>
        <v>#N/A</v>
      </c>
      <c r="W219" s="245" t="e">
        <f>VLOOKUP(E219,'PC Receitas'!$AZ$4:$BB$27,3,FALSE)</f>
        <v>#N/A</v>
      </c>
    </row>
    <row r="220" spans="1:23" ht="19.5" customHeight="1" thickTop="1" thickBot="1" x14ac:dyDescent="0.3">
      <c r="A220" s="209"/>
      <c r="C220" s="136"/>
      <c r="D220" s="138"/>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244" t="e">
        <f t="shared" si="12"/>
        <v>#N/A</v>
      </c>
      <c r="T220" s="232" t="e">
        <f t="shared" si="13"/>
        <v>#N/A</v>
      </c>
      <c r="U220" s="232" t="e">
        <f t="shared" si="14"/>
        <v>#N/A</v>
      </c>
      <c r="V220" s="232" t="e">
        <f t="shared" si="15"/>
        <v>#N/A</v>
      </c>
      <c r="W220" s="245" t="e">
        <f>VLOOKUP(E220,'PC Receitas'!$AZ$4:$BB$27,3,FALSE)</f>
        <v>#N/A</v>
      </c>
    </row>
    <row r="221" spans="1:23" ht="19.5" customHeight="1" thickTop="1" thickBot="1" x14ac:dyDescent="0.3">
      <c r="A221" s="209"/>
      <c r="C221" s="136"/>
      <c r="D221" s="138"/>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244" t="e">
        <f t="shared" si="12"/>
        <v>#N/A</v>
      </c>
      <c r="T221" s="232" t="e">
        <f t="shared" si="13"/>
        <v>#N/A</v>
      </c>
      <c r="U221" s="232" t="e">
        <f t="shared" si="14"/>
        <v>#N/A</v>
      </c>
      <c r="V221" s="232" t="e">
        <f t="shared" si="15"/>
        <v>#N/A</v>
      </c>
      <c r="W221" s="245" t="e">
        <f>VLOOKUP(E221,'PC Receitas'!$AZ$4:$BB$27,3,FALSE)</f>
        <v>#N/A</v>
      </c>
    </row>
    <row r="222" spans="1:23" ht="19.5" customHeight="1" thickTop="1" thickBot="1" x14ac:dyDescent="0.3">
      <c r="A222" s="209"/>
      <c r="C222" s="136"/>
      <c r="D222" s="138"/>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244" t="e">
        <f t="shared" si="12"/>
        <v>#N/A</v>
      </c>
      <c r="T222" s="232" t="e">
        <f t="shared" si="13"/>
        <v>#N/A</v>
      </c>
      <c r="U222" s="232" t="e">
        <f t="shared" si="14"/>
        <v>#N/A</v>
      </c>
      <c r="V222" s="232" t="e">
        <f t="shared" si="15"/>
        <v>#N/A</v>
      </c>
      <c r="W222" s="245" t="e">
        <f>VLOOKUP(E222,'PC Receitas'!$AZ$4:$BB$27,3,FALSE)</f>
        <v>#N/A</v>
      </c>
    </row>
    <row r="223" spans="1:23" ht="19.5" customHeight="1" thickTop="1" thickBot="1" x14ac:dyDescent="0.3">
      <c r="A223" s="209"/>
      <c r="C223" s="136"/>
      <c r="D223" s="138"/>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244" t="e">
        <f t="shared" si="12"/>
        <v>#N/A</v>
      </c>
      <c r="T223" s="232" t="e">
        <f t="shared" si="13"/>
        <v>#N/A</v>
      </c>
      <c r="U223" s="232" t="e">
        <f t="shared" si="14"/>
        <v>#N/A</v>
      </c>
      <c r="V223" s="232" t="e">
        <f t="shared" si="15"/>
        <v>#N/A</v>
      </c>
      <c r="W223" s="245" t="e">
        <f>VLOOKUP(E223,'PC Receitas'!$AZ$4:$BB$27,3,FALSE)</f>
        <v>#N/A</v>
      </c>
    </row>
    <row r="224" spans="1:23" ht="19.5" customHeight="1" thickTop="1" thickBot="1" x14ac:dyDescent="0.3">
      <c r="A224" s="209"/>
      <c r="C224" s="136"/>
      <c r="D224" s="138"/>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244" t="e">
        <f t="shared" si="12"/>
        <v>#N/A</v>
      </c>
      <c r="T224" s="232" t="e">
        <f t="shared" si="13"/>
        <v>#N/A</v>
      </c>
      <c r="U224" s="232" t="e">
        <f t="shared" si="14"/>
        <v>#N/A</v>
      </c>
      <c r="V224" s="232" t="e">
        <f t="shared" si="15"/>
        <v>#N/A</v>
      </c>
      <c r="W224" s="245" t="e">
        <f>VLOOKUP(E224,'PC Receitas'!$AZ$4:$BB$27,3,FALSE)</f>
        <v>#N/A</v>
      </c>
    </row>
    <row r="225" spans="1:23" ht="19.5" customHeight="1" thickTop="1" thickBot="1" x14ac:dyDescent="0.3">
      <c r="A225" s="209"/>
      <c r="C225" s="136"/>
      <c r="D225" s="138"/>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244" t="e">
        <f t="shared" si="12"/>
        <v>#N/A</v>
      </c>
      <c r="T225" s="232" t="e">
        <f t="shared" si="13"/>
        <v>#N/A</v>
      </c>
      <c r="U225" s="232" t="e">
        <f t="shared" si="14"/>
        <v>#N/A</v>
      </c>
      <c r="V225" s="232" t="e">
        <f t="shared" si="15"/>
        <v>#N/A</v>
      </c>
      <c r="W225" s="245" t="e">
        <f>VLOOKUP(E225,'PC Receitas'!$AZ$4:$BB$27,3,FALSE)</f>
        <v>#N/A</v>
      </c>
    </row>
    <row r="226" spans="1:23" ht="19.5" customHeight="1" thickTop="1" thickBot="1" x14ac:dyDescent="0.3">
      <c r="A226" s="209"/>
      <c r="C226" s="136"/>
      <c r="D226" s="138"/>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244" t="e">
        <f t="shared" si="12"/>
        <v>#N/A</v>
      </c>
      <c r="T226" s="232" t="e">
        <f t="shared" si="13"/>
        <v>#N/A</v>
      </c>
      <c r="U226" s="232" t="e">
        <f t="shared" si="14"/>
        <v>#N/A</v>
      </c>
      <c r="V226" s="232" t="e">
        <f t="shared" si="15"/>
        <v>#N/A</v>
      </c>
      <c r="W226" s="245" t="e">
        <f>VLOOKUP(E226,'PC Receitas'!$AZ$4:$BB$27,3,FALSE)</f>
        <v>#N/A</v>
      </c>
    </row>
    <row r="227" spans="1:23" ht="19.5" customHeight="1" thickTop="1" thickBot="1" x14ac:dyDescent="0.3">
      <c r="A227" s="209"/>
      <c r="C227" s="136"/>
      <c r="D227" s="138"/>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244" t="e">
        <f t="shared" si="12"/>
        <v>#N/A</v>
      </c>
      <c r="T227" s="232" t="e">
        <f t="shared" si="13"/>
        <v>#N/A</v>
      </c>
      <c r="U227" s="232" t="e">
        <f t="shared" si="14"/>
        <v>#N/A</v>
      </c>
      <c r="V227" s="232" t="e">
        <f t="shared" si="15"/>
        <v>#N/A</v>
      </c>
      <c r="W227" s="245" t="e">
        <f>VLOOKUP(E227,'PC Receitas'!$AZ$4:$BB$27,3,FALSE)</f>
        <v>#N/A</v>
      </c>
    </row>
    <row r="228" spans="1:23" ht="19.5" customHeight="1" thickTop="1" thickBot="1" x14ac:dyDescent="0.3">
      <c r="A228" s="209"/>
      <c r="C228" s="136"/>
      <c r="D228" s="138"/>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244" t="e">
        <f t="shared" si="12"/>
        <v>#N/A</v>
      </c>
      <c r="T228" s="232" t="e">
        <f t="shared" si="13"/>
        <v>#N/A</v>
      </c>
      <c r="U228" s="232" t="e">
        <f t="shared" si="14"/>
        <v>#N/A</v>
      </c>
      <c r="V228" s="232" t="e">
        <f t="shared" si="15"/>
        <v>#N/A</v>
      </c>
      <c r="W228" s="245" t="e">
        <f>VLOOKUP(E228,'PC Receitas'!$AZ$4:$BB$27,3,FALSE)</f>
        <v>#N/A</v>
      </c>
    </row>
    <row r="229" spans="1:23" ht="19.5" customHeight="1" thickTop="1" thickBot="1" x14ac:dyDescent="0.3">
      <c r="A229" s="209"/>
      <c r="C229" s="136"/>
      <c r="D229" s="138"/>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244" t="e">
        <f t="shared" si="12"/>
        <v>#N/A</v>
      </c>
      <c r="T229" s="232" t="e">
        <f t="shared" si="13"/>
        <v>#N/A</v>
      </c>
      <c r="U229" s="232" t="e">
        <f t="shared" si="14"/>
        <v>#N/A</v>
      </c>
      <c r="V229" s="232" t="e">
        <f t="shared" si="15"/>
        <v>#N/A</v>
      </c>
      <c r="W229" s="245" t="e">
        <f>VLOOKUP(E229,'PC Receitas'!$AZ$4:$BB$27,3,FALSE)</f>
        <v>#N/A</v>
      </c>
    </row>
    <row r="230" spans="1:23" ht="19.5" customHeight="1" thickTop="1" thickBot="1" x14ac:dyDescent="0.3">
      <c r="A230" s="209"/>
      <c r="C230" s="136"/>
      <c r="D230" s="138"/>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244" t="e">
        <f t="shared" si="12"/>
        <v>#N/A</v>
      </c>
      <c r="T230" s="232" t="e">
        <f t="shared" si="13"/>
        <v>#N/A</v>
      </c>
      <c r="U230" s="232" t="e">
        <f t="shared" si="14"/>
        <v>#N/A</v>
      </c>
      <c r="V230" s="232" t="e">
        <f t="shared" si="15"/>
        <v>#N/A</v>
      </c>
      <c r="W230" s="245" t="e">
        <f>VLOOKUP(E230,'PC Receitas'!$AZ$4:$BB$27,3,FALSE)</f>
        <v>#N/A</v>
      </c>
    </row>
    <row r="231" spans="1:23" ht="19.5" customHeight="1" thickTop="1" thickBot="1" x14ac:dyDescent="0.3">
      <c r="A231" s="209"/>
      <c r="C231" s="136"/>
      <c r="D231" s="138"/>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244" t="e">
        <f t="shared" si="12"/>
        <v>#N/A</v>
      </c>
      <c r="T231" s="232" t="e">
        <f t="shared" si="13"/>
        <v>#N/A</v>
      </c>
      <c r="U231" s="232" t="e">
        <f t="shared" si="14"/>
        <v>#N/A</v>
      </c>
      <c r="V231" s="232" t="e">
        <f t="shared" si="15"/>
        <v>#N/A</v>
      </c>
      <c r="W231" s="245" t="e">
        <f>VLOOKUP(E231,'PC Receitas'!$AZ$4:$BB$27,3,FALSE)</f>
        <v>#N/A</v>
      </c>
    </row>
    <row r="232" spans="1:23" ht="19.5" customHeight="1" thickTop="1" thickBot="1" x14ac:dyDescent="0.3">
      <c r="A232" s="209"/>
      <c r="C232" s="136"/>
      <c r="D232" s="138"/>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244" t="e">
        <f t="shared" si="12"/>
        <v>#N/A</v>
      </c>
      <c r="T232" s="232" t="e">
        <f t="shared" si="13"/>
        <v>#N/A</v>
      </c>
      <c r="U232" s="232" t="e">
        <f t="shared" si="14"/>
        <v>#N/A</v>
      </c>
      <c r="V232" s="232" t="e">
        <f t="shared" si="15"/>
        <v>#N/A</v>
      </c>
      <c r="W232" s="245" t="e">
        <f>VLOOKUP(E232,'PC Receitas'!$AZ$4:$BB$27,3,FALSE)</f>
        <v>#N/A</v>
      </c>
    </row>
    <row r="233" spans="1:23" ht="19.5" customHeight="1" thickTop="1" thickBot="1" x14ac:dyDescent="0.3">
      <c r="A233" s="209"/>
      <c r="C233" s="136"/>
      <c r="D233" s="138"/>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244" t="e">
        <f t="shared" si="12"/>
        <v>#N/A</v>
      </c>
      <c r="T233" s="232" t="e">
        <f t="shared" si="13"/>
        <v>#N/A</v>
      </c>
      <c r="U233" s="232" t="e">
        <f t="shared" si="14"/>
        <v>#N/A</v>
      </c>
      <c r="V233" s="232" t="e">
        <f t="shared" si="15"/>
        <v>#N/A</v>
      </c>
      <c r="W233" s="245" t="e">
        <f>VLOOKUP(E233,'PC Receitas'!$AZ$4:$BB$27,3,FALSE)</f>
        <v>#N/A</v>
      </c>
    </row>
    <row r="234" spans="1:23" ht="19.5" customHeight="1" thickTop="1" thickBot="1" x14ac:dyDescent="0.3">
      <c r="A234" s="209"/>
      <c r="C234" s="136"/>
      <c r="D234" s="138"/>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244" t="e">
        <f t="shared" si="12"/>
        <v>#N/A</v>
      </c>
      <c r="T234" s="232" t="e">
        <f t="shared" si="13"/>
        <v>#N/A</v>
      </c>
      <c r="U234" s="232" t="e">
        <f t="shared" si="14"/>
        <v>#N/A</v>
      </c>
      <c r="V234" s="232" t="e">
        <f t="shared" si="15"/>
        <v>#N/A</v>
      </c>
      <c r="W234" s="245" t="e">
        <f>VLOOKUP(E234,'PC Receitas'!$AZ$4:$BB$27,3,FALSE)</f>
        <v>#N/A</v>
      </c>
    </row>
    <row r="235" spans="1:23" ht="19.5" customHeight="1" thickTop="1" thickBot="1" x14ac:dyDescent="0.3">
      <c r="A235" s="209"/>
      <c r="C235" s="136"/>
      <c r="D235" s="138"/>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244" t="e">
        <f t="shared" si="12"/>
        <v>#N/A</v>
      </c>
      <c r="T235" s="232" t="e">
        <f t="shared" si="13"/>
        <v>#N/A</v>
      </c>
      <c r="U235" s="232" t="e">
        <f t="shared" si="14"/>
        <v>#N/A</v>
      </c>
      <c r="V235" s="232" t="e">
        <f t="shared" si="15"/>
        <v>#N/A</v>
      </c>
      <c r="W235" s="245" t="e">
        <f>VLOOKUP(E235,'PC Receitas'!$AZ$4:$BB$27,3,FALSE)</f>
        <v>#N/A</v>
      </c>
    </row>
    <row r="236" spans="1:23" ht="19.5" customHeight="1" thickTop="1" thickBot="1" x14ac:dyDescent="0.3">
      <c r="A236" s="209"/>
      <c r="C236" s="136"/>
      <c r="D236" s="138"/>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244" t="e">
        <f t="shared" si="12"/>
        <v>#N/A</v>
      </c>
      <c r="T236" s="232" t="e">
        <f t="shared" si="13"/>
        <v>#N/A</v>
      </c>
      <c r="U236" s="232" t="e">
        <f t="shared" si="14"/>
        <v>#N/A</v>
      </c>
      <c r="V236" s="232" t="e">
        <f t="shared" si="15"/>
        <v>#N/A</v>
      </c>
      <c r="W236" s="245" t="e">
        <f>VLOOKUP(E236,'PC Receitas'!$AZ$4:$BB$27,3,FALSE)</f>
        <v>#N/A</v>
      </c>
    </row>
    <row r="237" spans="1:23" ht="19.5" customHeight="1" thickTop="1" thickBot="1" x14ac:dyDescent="0.3">
      <c r="A237" s="209"/>
      <c r="C237" s="136"/>
      <c r="D237" s="138"/>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244" t="e">
        <f t="shared" si="12"/>
        <v>#N/A</v>
      </c>
      <c r="T237" s="232" t="e">
        <f t="shared" si="13"/>
        <v>#N/A</v>
      </c>
      <c r="U237" s="232" t="e">
        <f t="shared" si="14"/>
        <v>#N/A</v>
      </c>
      <c r="V237" s="232" t="e">
        <f t="shared" si="15"/>
        <v>#N/A</v>
      </c>
      <c r="W237" s="245" t="e">
        <f>VLOOKUP(E237,'PC Receitas'!$AZ$4:$BB$27,3,FALSE)</f>
        <v>#N/A</v>
      </c>
    </row>
    <row r="238" spans="1:23" ht="19.5" customHeight="1" thickTop="1" thickBot="1" x14ac:dyDescent="0.3">
      <c r="A238" s="209"/>
      <c r="C238" s="136"/>
      <c r="D238" s="138"/>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244" t="e">
        <f t="shared" si="12"/>
        <v>#N/A</v>
      </c>
      <c r="T238" s="232" t="e">
        <f t="shared" si="13"/>
        <v>#N/A</v>
      </c>
      <c r="U238" s="232" t="e">
        <f t="shared" si="14"/>
        <v>#N/A</v>
      </c>
      <c r="V238" s="232" t="e">
        <f t="shared" si="15"/>
        <v>#N/A</v>
      </c>
      <c r="W238" s="245" t="e">
        <f>VLOOKUP(E238,'PC Receitas'!$AZ$4:$BB$27,3,FALSE)</f>
        <v>#N/A</v>
      </c>
    </row>
    <row r="239" spans="1:23" ht="19.5" customHeight="1" thickTop="1" thickBot="1" x14ac:dyDescent="0.3">
      <c r="A239" s="209"/>
      <c r="C239" s="136"/>
      <c r="D239" s="138"/>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244" t="e">
        <f t="shared" si="12"/>
        <v>#N/A</v>
      </c>
      <c r="T239" s="232" t="e">
        <f t="shared" si="13"/>
        <v>#N/A</v>
      </c>
      <c r="U239" s="232" t="e">
        <f t="shared" si="14"/>
        <v>#N/A</v>
      </c>
      <c r="V239" s="232" t="e">
        <f t="shared" si="15"/>
        <v>#N/A</v>
      </c>
      <c r="W239" s="245" t="e">
        <f>VLOOKUP(E239,'PC Receitas'!$AZ$4:$BB$27,3,FALSE)</f>
        <v>#N/A</v>
      </c>
    </row>
    <row r="240" spans="1:23" ht="19.5" customHeight="1" thickTop="1" thickBot="1" x14ac:dyDescent="0.3">
      <c r="A240" s="209"/>
      <c r="C240" s="136"/>
      <c r="D240" s="138"/>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244" t="e">
        <f t="shared" si="12"/>
        <v>#N/A</v>
      </c>
      <c r="T240" s="232" t="e">
        <f t="shared" si="13"/>
        <v>#N/A</v>
      </c>
      <c r="U240" s="232" t="e">
        <f t="shared" si="14"/>
        <v>#N/A</v>
      </c>
      <c r="V240" s="232" t="e">
        <f t="shared" si="15"/>
        <v>#N/A</v>
      </c>
      <c r="W240" s="245" t="e">
        <f>VLOOKUP(E240,'PC Receitas'!$AZ$4:$BB$27,3,FALSE)</f>
        <v>#N/A</v>
      </c>
    </row>
    <row r="241" spans="1:23" ht="19.5" customHeight="1" thickTop="1" thickBot="1" x14ac:dyDescent="0.3">
      <c r="A241" s="209"/>
      <c r="C241" s="136"/>
      <c r="D241" s="138"/>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244" t="e">
        <f t="shared" si="12"/>
        <v>#N/A</v>
      </c>
      <c r="T241" s="232" t="e">
        <f t="shared" si="13"/>
        <v>#N/A</v>
      </c>
      <c r="U241" s="232" t="e">
        <f t="shared" si="14"/>
        <v>#N/A</v>
      </c>
      <c r="V241" s="232" t="e">
        <f t="shared" si="15"/>
        <v>#N/A</v>
      </c>
      <c r="W241" s="245" t="e">
        <f>VLOOKUP(E241,'PC Receitas'!$AZ$4:$BB$27,3,FALSE)</f>
        <v>#N/A</v>
      </c>
    </row>
    <row r="242" spans="1:23" ht="19.5" customHeight="1" thickTop="1" thickBot="1" x14ac:dyDescent="0.3">
      <c r="A242" s="209"/>
      <c r="C242" s="136"/>
      <c r="D242" s="138"/>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244" t="e">
        <f t="shared" si="12"/>
        <v>#N/A</v>
      </c>
      <c r="T242" s="232" t="e">
        <f t="shared" si="13"/>
        <v>#N/A</v>
      </c>
      <c r="U242" s="232" t="e">
        <f t="shared" si="14"/>
        <v>#N/A</v>
      </c>
      <c r="V242" s="232" t="e">
        <f t="shared" si="15"/>
        <v>#N/A</v>
      </c>
      <c r="W242" s="245" t="e">
        <f>VLOOKUP(E242,'PC Receitas'!$AZ$4:$BB$27,3,FALSE)</f>
        <v>#N/A</v>
      </c>
    </row>
    <row r="243" spans="1:23" ht="19.5" customHeight="1" thickTop="1" thickBot="1" x14ac:dyDescent="0.3">
      <c r="A243" s="209"/>
      <c r="C243" s="136"/>
      <c r="D243" s="138"/>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244" t="e">
        <f t="shared" si="12"/>
        <v>#N/A</v>
      </c>
      <c r="T243" s="232" t="e">
        <f t="shared" si="13"/>
        <v>#N/A</v>
      </c>
      <c r="U243" s="232" t="e">
        <f t="shared" si="14"/>
        <v>#N/A</v>
      </c>
      <c r="V243" s="232" t="e">
        <f t="shared" si="15"/>
        <v>#N/A</v>
      </c>
      <c r="W243" s="245" t="e">
        <f>VLOOKUP(E243,'PC Receitas'!$AZ$4:$BB$27,3,FALSE)</f>
        <v>#N/A</v>
      </c>
    </row>
    <row r="244" spans="1:23" ht="19.5" customHeight="1" thickTop="1" thickBot="1" x14ac:dyDescent="0.3">
      <c r="A244" s="209"/>
      <c r="C244" s="136"/>
      <c r="D244" s="138"/>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244" t="e">
        <f t="shared" si="12"/>
        <v>#N/A</v>
      </c>
      <c r="T244" s="232" t="e">
        <f t="shared" si="13"/>
        <v>#N/A</v>
      </c>
      <c r="U244" s="232" t="e">
        <f t="shared" si="14"/>
        <v>#N/A</v>
      </c>
      <c r="V244" s="232" t="e">
        <f t="shared" si="15"/>
        <v>#N/A</v>
      </c>
      <c r="W244" s="245" t="e">
        <f>VLOOKUP(E244,'PC Receitas'!$AZ$4:$BB$27,3,FALSE)</f>
        <v>#N/A</v>
      </c>
    </row>
    <row r="245" spans="1:23" ht="19.5" customHeight="1" thickTop="1" thickBot="1" x14ac:dyDescent="0.3">
      <c r="A245" s="209"/>
      <c r="C245" s="136"/>
      <c r="D245" s="138"/>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244" t="e">
        <f t="shared" si="12"/>
        <v>#N/A</v>
      </c>
      <c r="T245" s="232" t="e">
        <f t="shared" si="13"/>
        <v>#N/A</v>
      </c>
      <c r="U245" s="232" t="e">
        <f t="shared" si="14"/>
        <v>#N/A</v>
      </c>
      <c r="V245" s="232" t="e">
        <f t="shared" si="15"/>
        <v>#N/A</v>
      </c>
      <c r="W245" s="245" t="e">
        <f>VLOOKUP(E245,'PC Receitas'!$AZ$4:$BB$27,3,FALSE)</f>
        <v>#N/A</v>
      </c>
    </row>
    <row r="246" spans="1:23" ht="19.5" customHeight="1" thickTop="1" thickBot="1" x14ac:dyDescent="0.3">
      <c r="A246" s="209"/>
      <c r="C246" s="136"/>
      <c r="D246" s="138"/>
      <c r="E246" s="43"/>
      <c r="F246" s="195"/>
      <c r="G246" s="43"/>
      <c r="H246" s="43"/>
      <c r="I246" s="43"/>
      <c r="J246" s="228"/>
      <c r="K246" s="228"/>
      <c r="L246" s="44"/>
      <c r="M246" s="122"/>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244" t="e">
        <f t="shared" si="12"/>
        <v>#N/A</v>
      </c>
      <c r="T246" s="232" t="e">
        <f t="shared" si="13"/>
        <v>#N/A</v>
      </c>
      <c r="U246" s="232" t="e">
        <f t="shared" si="14"/>
        <v>#N/A</v>
      </c>
      <c r="V246" s="232" t="e">
        <f t="shared" si="15"/>
        <v>#N/A</v>
      </c>
      <c r="W246" s="245" t="e">
        <f>VLOOKUP(E246,'PC Receitas'!$AZ$4:$BB$27,3,FALSE)</f>
        <v>#N/A</v>
      </c>
    </row>
    <row r="247" spans="1:23" ht="19.5" customHeight="1" thickTop="1" thickBot="1" x14ac:dyDescent="0.3">
      <c r="A247" s="209"/>
      <c r="C247" s="136"/>
      <c r="D247" s="138"/>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244" t="e">
        <f t="shared" si="12"/>
        <v>#N/A</v>
      </c>
      <c r="T247" s="232" t="e">
        <f t="shared" si="13"/>
        <v>#N/A</v>
      </c>
      <c r="U247" s="232" t="e">
        <f t="shared" si="14"/>
        <v>#N/A</v>
      </c>
      <c r="V247" s="232" t="e">
        <f t="shared" si="15"/>
        <v>#N/A</v>
      </c>
      <c r="W247" s="245" t="e">
        <f>VLOOKUP(E247,'PC Receitas'!$AZ$4:$BB$27,3,FALSE)</f>
        <v>#N/A</v>
      </c>
    </row>
    <row r="248" spans="1:23" ht="19.5" customHeight="1" thickTop="1" thickBot="1" x14ac:dyDescent="0.3">
      <c r="A248" s="209"/>
      <c r="C248" s="136"/>
      <c r="D248" s="138"/>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244" t="e">
        <f t="shared" si="12"/>
        <v>#N/A</v>
      </c>
      <c r="T248" s="232" t="e">
        <f t="shared" si="13"/>
        <v>#N/A</v>
      </c>
      <c r="U248" s="232" t="e">
        <f t="shared" si="14"/>
        <v>#N/A</v>
      </c>
      <c r="V248" s="232" t="e">
        <f t="shared" si="15"/>
        <v>#N/A</v>
      </c>
      <c r="W248" s="245" t="e">
        <f>VLOOKUP(E248,'PC Receitas'!$AZ$4:$BB$27,3,FALSE)</f>
        <v>#N/A</v>
      </c>
    </row>
    <row r="249" spans="1:23" ht="19.5" customHeight="1" thickTop="1" thickBot="1" x14ac:dyDescent="0.3">
      <c r="A249" s="209"/>
      <c r="C249" s="136"/>
      <c r="D249" s="138"/>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244" t="e">
        <f t="shared" si="12"/>
        <v>#N/A</v>
      </c>
      <c r="T249" s="232" t="e">
        <f t="shared" si="13"/>
        <v>#N/A</v>
      </c>
      <c r="U249" s="232" t="e">
        <f t="shared" si="14"/>
        <v>#N/A</v>
      </c>
      <c r="V249" s="232" t="e">
        <f t="shared" si="15"/>
        <v>#N/A</v>
      </c>
      <c r="W249" s="245" t="e">
        <f>VLOOKUP(E249,'PC Receitas'!$AZ$4:$BB$27,3,FALSE)</f>
        <v>#N/A</v>
      </c>
    </row>
    <row r="250" spans="1:23" ht="19.5" customHeight="1" thickTop="1" thickBot="1" x14ac:dyDescent="0.3">
      <c r="A250" s="209"/>
      <c r="C250" s="136"/>
      <c r="D250" s="138"/>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244" t="e">
        <f t="shared" si="12"/>
        <v>#N/A</v>
      </c>
      <c r="T250" s="232" t="e">
        <f t="shared" si="13"/>
        <v>#N/A</v>
      </c>
      <c r="U250" s="232" t="e">
        <f t="shared" si="14"/>
        <v>#N/A</v>
      </c>
      <c r="V250" s="232" t="e">
        <f t="shared" si="15"/>
        <v>#N/A</v>
      </c>
      <c r="W250" s="245" t="e">
        <f>VLOOKUP(E250,'PC Receitas'!$AZ$4:$BB$27,3,FALSE)</f>
        <v>#N/A</v>
      </c>
    </row>
    <row r="251" spans="1:23" ht="19.5" customHeight="1" thickTop="1" thickBot="1" x14ac:dyDescent="0.3">
      <c r="A251" s="209"/>
      <c r="C251" s="136"/>
      <c r="D251" s="138"/>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244" t="e">
        <f t="shared" si="12"/>
        <v>#N/A</v>
      </c>
      <c r="T251" s="232" t="e">
        <f t="shared" si="13"/>
        <v>#N/A</v>
      </c>
      <c r="U251" s="232" t="e">
        <f t="shared" si="14"/>
        <v>#N/A</v>
      </c>
      <c r="V251" s="232" t="e">
        <f t="shared" si="15"/>
        <v>#N/A</v>
      </c>
      <c r="W251" s="245" t="e">
        <f>VLOOKUP(E251,'PC Receitas'!$AZ$4:$BB$27,3,FALSE)</f>
        <v>#N/A</v>
      </c>
    </row>
    <row r="252" spans="1:23" ht="19.5" customHeight="1" thickTop="1" thickBot="1" x14ac:dyDescent="0.3">
      <c r="A252" s="209"/>
      <c r="C252" s="136"/>
      <c r="D252" s="138"/>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244" t="e">
        <f t="shared" si="12"/>
        <v>#N/A</v>
      </c>
      <c r="T252" s="232" t="e">
        <f t="shared" si="13"/>
        <v>#N/A</v>
      </c>
      <c r="U252" s="232" t="e">
        <f t="shared" si="14"/>
        <v>#N/A</v>
      </c>
      <c r="V252" s="232" t="e">
        <f t="shared" si="15"/>
        <v>#N/A</v>
      </c>
      <c r="W252" s="245" t="e">
        <f>VLOOKUP(E252,'PC Receitas'!$AZ$4:$BB$27,3,FALSE)</f>
        <v>#N/A</v>
      </c>
    </row>
    <row r="253" spans="1:23" ht="19.5" customHeight="1" thickTop="1" thickBot="1" x14ac:dyDescent="0.3">
      <c r="A253" s="209"/>
      <c r="C253" s="136"/>
      <c r="D253" s="138"/>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244" t="e">
        <f t="shared" si="12"/>
        <v>#N/A</v>
      </c>
      <c r="T253" s="232" t="e">
        <f t="shared" si="13"/>
        <v>#N/A</v>
      </c>
      <c r="U253" s="232" t="e">
        <f t="shared" si="14"/>
        <v>#N/A</v>
      </c>
      <c r="V253" s="232" t="e">
        <f t="shared" si="15"/>
        <v>#N/A</v>
      </c>
      <c r="W253" s="245" t="e">
        <f>VLOOKUP(E253,'PC Receitas'!$AZ$4:$BB$27,3,FALSE)</f>
        <v>#N/A</v>
      </c>
    </row>
    <row r="254" spans="1:23" ht="19.5" customHeight="1" thickTop="1" thickBot="1" x14ac:dyDescent="0.3">
      <c r="A254" s="209"/>
      <c r="C254" s="136"/>
      <c r="D254" s="138"/>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244" t="e">
        <f t="shared" si="12"/>
        <v>#N/A</v>
      </c>
      <c r="T254" s="232" t="e">
        <f t="shared" si="13"/>
        <v>#N/A</v>
      </c>
      <c r="U254" s="232" t="e">
        <f t="shared" si="14"/>
        <v>#N/A</v>
      </c>
      <c r="V254" s="232" t="e">
        <f t="shared" si="15"/>
        <v>#N/A</v>
      </c>
      <c r="W254" s="245" t="e">
        <f>VLOOKUP(E254,'PC Receitas'!$AZ$4:$BB$27,3,FALSE)</f>
        <v>#N/A</v>
      </c>
    </row>
    <row r="255" spans="1:23" ht="19.5" customHeight="1" thickTop="1" thickBot="1" x14ac:dyDescent="0.3">
      <c r="A255" s="209"/>
      <c r="C255" s="136"/>
      <c r="D255" s="138"/>
      <c r="E255" s="43"/>
      <c r="F255" s="195"/>
      <c r="G255" s="43"/>
      <c r="H255" s="43"/>
      <c r="I255" s="43"/>
      <c r="J255" s="228"/>
      <c r="K255" s="228"/>
      <c r="L255" s="44"/>
      <c r="M255" s="122"/>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244" t="e">
        <f t="shared" si="12"/>
        <v>#N/A</v>
      </c>
      <c r="T255" s="232" t="e">
        <f t="shared" si="13"/>
        <v>#N/A</v>
      </c>
      <c r="U255" s="232" t="e">
        <f t="shared" si="14"/>
        <v>#N/A</v>
      </c>
      <c r="V255" s="232" t="e">
        <f t="shared" si="15"/>
        <v>#N/A</v>
      </c>
      <c r="W255" s="245" t="e">
        <f>VLOOKUP(E255,'PC Receitas'!$AZ$4:$BB$27,3,FALSE)</f>
        <v>#N/A</v>
      </c>
    </row>
    <row r="256" spans="1:23" ht="19.5" customHeight="1" thickTop="1" thickBot="1" x14ac:dyDescent="0.3">
      <c r="A256" s="209"/>
      <c r="C256" s="136"/>
      <c r="D256" s="138"/>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244" t="e">
        <f t="shared" si="12"/>
        <v>#N/A</v>
      </c>
      <c r="T256" s="232" t="e">
        <f t="shared" si="13"/>
        <v>#N/A</v>
      </c>
      <c r="U256" s="232" t="e">
        <f t="shared" si="14"/>
        <v>#N/A</v>
      </c>
      <c r="V256" s="232" t="e">
        <f t="shared" si="15"/>
        <v>#N/A</v>
      </c>
      <c r="W256" s="245" t="e">
        <f>VLOOKUP(E256,'PC Receitas'!$AZ$4:$BB$27,3,FALSE)</f>
        <v>#N/A</v>
      </c>
    </row>
    <row r="257" spans="1:23" ht="19.5" customHeight="1" thickTop="1" thickBot="1" x14ac:dyDescent="0.3">
      <c r="A257" s="209"/>
      <c r="C257" s="136"/>
      <c r="D257" s="138"/>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244" t="e">
        <f t="shared" si="12"/>
        <v>#N/A</v>
      </c>
      <c r="T257" s="232" t="e">
        <f t="shared" si="13"/>
        <v>#N/A</v>
      </c>
      <c r="U257" s="232" t="e">
        <f t="shared" si="14"/>
        <v>#N/A</v>
      </c>
      <c r="V257" s="232" t="e">
        <f t="shared" si="15"/>
        <v>#N/A</v>
      </c>
      <c r="W257" s="245" t="e">
        <f>VLOOKUP(E257,'PC Receitas'!$AZ$4:$BB$27,3,FALSE)</f>
        <v>#N/A</v>
      </c>
    </row>
    <row r="258" spans="1:23" ht="19.5" customHeight="1" thickTop="1" thickBot="1" x14ac:dyDescent="0.3">
      <c r="A258" s="209"/>
      <c r="C258" s="136"/>
      <c r="D258" s="138"/>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244" t="e">
        <f t="shared" si="12"/>
        <v>#N/A</v>
      </c>
      <c r="T258" s="232" t="e">
        <f t="shared" si="13"/>
        <v>#N/A</v>
      </c>
      <c r="U258" s="232" t="e">
        <f t="shared" si="14"/>
        <v>#N/A</v>
      </c>
      <c r="V258" s="232" t="e">
        <f t="shared" si="15"/>
        <v>#N/A</v>
      </c>
      <c r="W258" s="245" t="e">
        <f>VLOOKUP(E258,'PC Receitas'!$AZ$4:$BB$27,3,FALSE)</f>
        <v>#N/A</v>
      </c>
    </row>
    <row r="259" spans="1:23" ht="19.5" customHeight="1" thickTop="1" thickBot="1" x14ac:dyDescent="0.3">
      <c r="A259" s="209"/>
      <c r="C259" s="136"/>
      <c r="D259" s="138"/>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244" t="e">
        <f t="shared" si="12"/>
        <v>#N/A</v>
      </c>
      <c r="T259" s="232" t="e">
        <f t="shared" si="13"/>
        <v>#N/A</v>
      </c>
      <c r="U259" s="232" t="e">
        <f t="shared" si="14"/>
        <v>#N/A</v>
      </c>
      <c r="V259" s="232" t="e">
        <f t="shared" si="15"/>
        <v>#N/A</v>
      </c>
      <c r="W259" s="245" t="e">
        <f>VLOOKUP(E259,'PC Receitas'!$AZ$4:$BB$27,3,FALSE)</f>
        <v>#N/A</v>
      </c>
    </row>
    <row r="260" spans="1:23" ht="19.5" customHeight="1" thickTop="1" thickBot="1" x14ac:dyDescent="0.3">
      <c r="A260" s="209"/>
      <c r="C260" s="136"/>
      <c r="D260" s="138"/>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244" t="e">
        <f t="shared" si="12"/>
        <v>#N/A</v>
      </c>
      <c r="T260" s="232" t="e">
        <f t="shared" si="13"/>
        <v>#N/A</v>
      </c>
      <c r="U260" s="232" t="e">
        <f t="shared" si="14"/>
        <v>#N/A</v>
      </c>
      <c r="V260" s="232" t="e">
        <f t="shared" si="15"/>
        <v>#N/A</v>
      </c>
      <c r="W260" s="245" t="e">
        <f>VLOOKUP(E260,'PC Receitas'!$AZ$4:$BB$27,3,FALSE)</f>
        <v>#N/A</v>
      </c>
    </row>
    <row r="261" spans="1:23" ht="19.5" customHeight="1" thickTop="1" thickBot="1" x14ac:dyDescent="0.3">
      <c r="A261" s="209"/>
      <c r="C261" s="136"/>
      <c r="D261" s="138"/>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244" t="e">
        <f t="shared" si="12"/>
        <v>#N/A</v>
      </c>
      <c r="T261" s="232" t="e">
        <f t="shared" si="13"/>
        <v>#N/A</v>
      </c>
      <c r="U261" s="232" t="e">
        <f t="shared" si="14"/>
        <v>#N/A</v>
      </c>
      <c r="V261" s="232" t="e">
        <f t="shared" si="15"/>
        <v>#N/A</v>
      </c>
      <c r="W261" s="245" t="e">
        <f>VLOOKUP(E261,'PC Receitas'!$AZ$4:$BB$27,3,FALSE)</f>
        <v>#N/A</v>
      </c>
    </row>
    <row r="262" spans="1:23" ht="19.5" customHeight="1" thickTop="1" thickBot="1" x14ac:dyDescent="0.3">
      <c r="A262" s="209"/>
      <c r="C262" s="136"/>
      <c r="D262" s="138"/>
      <c r="E262" s="43"/>
      <c r="F262" s="136"/>
      <c r="G262" s="43"/>
      <c r="H262" s="138"/>
      <c r="I262" s="138"/>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244" t="e">
        <f t="shared" ref="S262:S325" si="16">IF(W262="DESPESAS_COM_RH","Despesa",IF(W262="DESPESAS_OPERACIONAIS","Despesa",IF(W262="DESPESAS_DE_MARKETING","Despesa",IF(W262="IMPOSTOS","Despesa",IF(W262="INVESTIMENTOS","Despesa",IF(W262="DESPESAS_9","Despesas",IF(W262="DESPESAS_10","Despesas",IF(W262="DESPESAS_11","Despesas",IF(W262="DESPESAS_12","Despesas","")))))))))</f>
        <v>#N/A</v>
      </c>
      <c r="T262" s="232" t="e">
        <f t="shared" ref="T262:T325" si="17">IF(W262="DESPESAS_COM_PRODUTOS","Despesa",IF(W262="DESPESAS_COM_SERVICOS","Despesa",IF(W262="DESPESAS_NAO_OPERACIONAIS","Despesa","")))</f>
        <v>#N/A</v>
      </c>
      <c r="U262" s="232" t="e">
        <f t="shared" ref="U262:U325" si="18">IF(W262="RECEITAS_COM_PRODUTO","Receita",IF(W262="RECEITAS_COM_SERVICOS","Receita",IF(W262="RECEITAS_NAO_OPERACIONAIS","Receita",IF(W262="RECEITA_4","Receita",IF(W262="RECEITA_5","Receita",IF(W262="RECEITA_6","Receita",IF(W262="RECEITA_7","Receita",IF(W262="RECEITA_8","Receita",IF(W262="RECEITA_9","Receita",IF(W262="RECEITA_10","Receita",IF(W262="RECEITA_11","Receita",IF(W262="RECEITA_12","Receita",""))))))))))))</f>
        <v>#N/A</v>
      </c>
      <c r="V262" s="232" t="e">
        <f t="shared" ref="V262:V325" si="19">IF(S262&lt;&gt;"",S262,IF(T262&lt;&gt;"",T262,IF(U262&lt;&gt;"",U262,"")))</f>
        <v>#N/A</v>
      </c>
      <c r="W262" s="245" t="e">
        <f>VLOOKUP(E262,'PC Receitas'!$AZ$4:$BB$27,3,FALSE)</f>
        <v>#N/A</v>
      </c>
    </row>
    <row r="263" spans="1:23" ht="19.5" customHeight="1" thickTop="1" thickBot="1" x14ac:dyDescent="0.3">
      <c r="A263" s="209"/>
      <c r="C263" s="136"/>
      <c r="D263" s="138"/>
      <c r="E263" s="43"/>
      <c r="F263" s="136"/>
      <c r="G263" s="43"/>
      <c r="H263" s="138"/>
      <c r="I263" s="138"/>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244" t="e">
        <f t="shared" si="16"/>
        <v>#N/A</v>
      </c>
      <c r="T263" s="232" t="e">
        <f t="shared" si="17"/>
        <v>#N/A</v>
      </c>
      <c r="U263" s="232" t="e">
        <f t="shared" si="18"/>
        <v>#N/A</v>
      </c>
      <c r="V263" s="232" t="e">
        <f t="shared" si="19"/>
        <v>#N/A</v>
      </c>
      <c r="W263" s="245" t="e">
        <f>VLOOKUP(E263,'PC Receitas'!$AZ$4:$BB$27,3,FALSE)</f>
        <v>#N/A</v>
      </c>
    </row>
    <row r="264" spans="1:23" ht="19.5" customHeight="1" thickTop="1" thickBot="1" x14ac:dyDescent="0.3">
      <c r="A264" s="209"/>
      <c r="C264" s="136"/>
      <c r="D264" s="138"/>
      <c r="E264" s="43"/>
      <c r="F264" s="136"/>
      <c r="G264" s="43"/>
      <c r="H264" s="138"/>
      <c r="I264" s="138"/>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244" t="e">
        <f t="shared" si="16"/>
        <v>#N/A</v>
      </c>
      <c r="T264" s="232" t="e">
        <f t="shared" si="17"/>
        <v>#N/A</v>
      </c>
      <c r="U264" s="232" t="e">
        <f t="shared" si="18"/>
        <v>#N/A</v>
      </c>
      <c r="V264" s="232" t="e">
        <f t="shared" si="19"/>
        <v>#N/A</v>
      </c>
      <c r="W264" s="245" t="e">
        <f>VLOOKUP(E264,'PC Receitas'!$AZ$4:$BB$27,3,FALSE)</f>
        <v>#N/A</v>
      </c>
    </row>
    <row r="265" spans="1:23" ht="19.5" customHeight="1" thickTop="1" thickBot="1" x14ac:dyDescent="0.3">
      <c r="A265" s="209"/>
      <c r="C265" s="136"/>
      <c r="D265" s="138"/>
      <c r="E265" s="43"/>
      <c r="F265" s="136"/>
      <c r="G265" s="43"/>
      <c r="H265" s="138"/>
      <c r="I265" s="138"/>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244" t="e">
        <f t="shared" si="16"/>
        <v>#N/A</v>
      </c>
      <c r="T265" s="232" t="e">
        <f t="shared" si="17"/>
        <v>#N/A</v>
      </c>
      <c r="U265" s="232" t="e">
        <f t="shared" si="18"/>
        <v>#N/A</v>
      </c>
      <c r="V265" s="232" t="e">
        <f t="shared" si="19"/>
        <v>#N/A</v>
      </c>
      <c r="W265" s="245" t="e">
        <f>VLOOKUP(E265,'PC Receitas'!$AZ$4:$BB$27,3,FALSE)</f>
        <v>#N/A</v>
      </c>
    </row>
    <row r="266" spans="1:23" ht="19.5" customHeight="1" thickTop="1" thickBot="1" x14ac:dyDescent="0.3">
      <c r="A266" s="209"/>
      <c r="C266" s="136"/>
      <c r="D266" s="138"/>
      <c r="E266" s="43"/>
      <c r="F266" s="195"/>
      <c r="G266" s="43"/>
      <c r="H266" s="138"/>
      <c r="I266" s="138"/>
      <c r="J266" s="228"/>
      <c r="K266" s="228"/>
      <c r="L266" s="44"/>
      <c r="M266" s="122"/>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244" t="e">
        <f t="shared" si="16"/>
        <v>#N/A</v>
      </c>
      <c r="T266" s="232" t="e">
        <f t="shared" si="17"/>
        <v>#N/A</v>
      </c>
      <c r="U266" s="232" t="e">
        <f t="shared" si="18"/>
        <v>#N/A</v>
      </c>
      <c r="V266" s="232" t="e">
        <f t="shared" si="19"/>
        <v>#N/A</v>
      </c>
      <c r="W266" s="245" t="e">
        <f>VLOOKUP(E266,'PC Receitas'!$AZ$4:$BB$27,3,FALSE)</f>
        <v>#N/A</v>
      </c>
    </row>
    <row r="267" spans="1:23" ht="19.5" customHeight="1" thickTop="1" thickBot="1" x14ac:dyDescent="0.3">
      <c r="A267" s="209"/>
      <c r="C267" s="136"/>
      <c r="D267" s="138"/>
      <c r="E267" s="43"/>
      <c r="F267" s="195"/>
      <c r="G267" s="43"/>
      <c r="H267" s="138"/>
      <c r="I267" s="138"/>
      <c r="J267" s="228"/>
      <c r="K267" s="228"/>
      <c r="L267" s="44"/>
      <c r="M267" s="122"/>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244" t="e">
        <f t="shared" si="16"/>
        <v>#N/A</v>
      </c>
      <c r="T267" s="232" t="e">
        <f t="shared" si="17"/>
        <v>#N/A</v>
      </c>
      <c r="U267" s="232" t="e">
        <f t="shared" si="18"/>
        <v>#N/A</v>
      </c>
      <c r="V267" s="232" t="e">
        <f t="shared" si="19"/>
        <v>#N/A</v>
      </c>
      <c r="W267" s="245" t="e">
        <f>VLOOKUP(E267,'PC Receitas'!$AZ$4:$BB$27,3,FALSE)</f>
        <v>#N/A</v>
      </c>
    </row>
    <row r="268" spans="1:23" ht="19.5" customHeight="1" thickTop="1" thickBot="1" x14ac:dyDescent="0.3">
      <c r="A268" s="209"/>
      <c r="C268" s="136"/>
      <c r="D268" s="138"/>
      <c r="E268" s="43"/>
      <c r="F268" s="195"/>
      <c r="G268" s="43"/>
      <c r="H268" s="43"/>
      <c r="I268" s="43"/>
      <c r="J268" s="228"/>
      <c r="K268" s="228"/>
      <c r="L268" s="44"/>
      <c r="M268" s="122"/>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244" t="e">
        <f t="shared" si="16"/>
        <v>#N/A</v>
      </c>
      <c r="T268" s="232" t="e">
        <f t="shared" si="17"/>
        <v>#N/A</v>
      </c>
      <c r="U268" s="232" t="e">
        <f t="shared" si="18"/>
        <v>#N/A</v>
      </c>
      <c r="V268" s="232" t="e">
        <f t="shared" si="19"/>
        <v>#N/A</v>
      </c>
      <c r="W268" s="245" t="e">
        <f>VLOOKUP(E268,'PC Receitas'!$AZ$4:$BB$27,3,FALSE)</f>
        <v>#N/A</v>
      </c>
    </row>
    <row r="269" spans="1:23" ht="19.5" customHeight="1" thickTop="1" thickBot="1" x14ac:dyDescent="0.3">
      <c r="A269" s="209"/>
      <c r="C269" s="136"/>
      <c r="D269" s="138"/>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244" t="e">
        <f t="shared" si="16"/>
        <v>#N/A</v>
      </c>
      <c r="T269" s="232" t="e">
        <f t="shared" si="17"/>
        <v>#N/A</v>
      </c>
      <c r="U269" s="232" t="e">
        <f t="shared" si="18"/>
        <v>#N/A</v>
      </c>
      <c r="V269" s="232" t="e">
        <f t="shared" si="19"/>
        <v>#N/A</v>
      </c>
      <c r="W269" s="245" t="e">
        <f>VLOOKUP(E269,'PC Receitas'!$AZ$4:$BB$27,3,FALSE)</f>
        <v>#N/A</v>
      </c>
    </row>
    <row r="270" spans="1:23" ht="19.5" customHeight="1" thickTop="1" thickBot="1" x14ac:dyDescent="0.3">
      <c r="A270" s="209"/>
      <c r="C270" s="136"/>
      <c r="D270" s="138"/>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244" t="e">
        <f t="shared" si="16"/>
        <v>#N/A</v>
      </c>
      <c r="T270" s="232" t="e">
        <f t="shared" si="17"/>
        <v>#N/A</v>
      </c>
      <c r="U270" s="232" t="e">
        <f t="shared" si="18"/>
        <v>#N/A</v>
      </c>
      <c r="V270" s="232" t="e">
        <f t="shared" si="19"/>
        <v>#N/A</v>
      </c>
      <c r="W270" s="245" t="e">
        <f>VLOOKUP(E270,'PC Receitas'!$AZ$4:$BB$27,3,FALSE)</f>
        <v>#N/A</v>
      </c>
    </row>
    <row r="271" spans="1:23" ht="19.5" customHeight="1" thickTop="1" thickBot="1" x14ac:dyDescent="0.3">
      <c r="A271" s="209"/>
      <c r="C271" s="136"/>
      <c r="D271" s="138"/>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244" t="e">
        <f t="shared" si="16"/>
        <v>#N/A</v>
      </c>
      <c r="T271" s="232" t="e">
        <f t="shared" si="17"/>
        <v>#N/A</v>
      </c>
      <c r="U271" s="232" t="e">
        <f t="shared" si="18"/>
        <v>#N/A</v>
      </c>
      <c r="V271" s="232" t="e">
        <f t="shared" si="19"/>
        <v>#N/A</v>
      </c>
      <c r="W271" s="245" t="e">
        <f>VLOOKUP(E271,'PC Receitas'!$AZ$4:$BB$27,3,FALSE)</f>
        <v>#N/A</v>
      </c>
    </row>
    <row r="272" spans="1:23" ht="19.5" customHeight="1" thickTop="1" thickBot="1" x14ac:dyDescent="0.3">
      <c r="A272" s="209"/>
      <c r="C272" s="136"/>
      <c r="D272" s="138"/>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244" t="e">
        <f t="shared" si="16"/>
        <v>#N/A</v>
      </c>
      <c r="T272" s="232" t="e">
        <f t="shared" si="17"/>
        <v>#N/A</v>
      </c>
      <c r="U272" s="232" t="e">
        <f t="shared" si="18"/>
        <v>#N/A</v>
      </c>
      <c r="V272" s="232" t="e">
        <f t="shared" si="19"/>
        <v>#N/A</v>
      </c>
      <c r="W272" s="245" t="e">
        <f>VLOOKUP(E272,'PC Receitas'!$AZ$4:$BB$27,3,FALSE)</f>
        <v>#N/A</v>
      </c>
    </row>
    <row r="273" spans="1:23" ht="19.5" customHeight="1" thickTop="1" thickBot="1" x14ac:dyDescent="0.3">
      <c r="A273" s="209"/>
      <c r="C273" s="136"/>
      <c r="D273" s="138"/>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244" t="e">
        <f t="shared" si="16"/>
        <v>#N/A</v>
      </c>
      <c r="T273" s="232" t="e">
        <f t="shared" si="17"/>
        <v>#N/A</v>
      </c>
      <c r="U273" s="232" t="e">
        <f t="shared" si="18"/>
        <v>#N/A</v>
      </c>
      <c r="V273" s="232" t="e">
        <f t="shared" si="19"/>
        <v>#N/A</v>
      </c>
      <c r="W273" s="245" t="e">
        <f>VLOOKUP(E273,'PC Receitas'!$AZ$4:$BB$27,3,FALSE)</f>
        <v>#N/A</v>
      </c>
    </row>
    <row r="274" spans="1:23" ht="19.5" customHeight="1" thickTop="1" thickBot="1" x14ac:dyDescent="0.3">
      <c r="A274" s="209"/>
      <c r="C274" s="136"/>
      <c r="D274" s="138"/>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244" t="e">
        <f t="shared" si="16"/>
        <v>#N/A</v>
      </c>
      <c r="T274" s="232" t="e">
        <f t="shared" si="17"/>
        <v>#N/A</v>
      </c>
      <c r="U274" s="232" t="e">
        <f t="shared" si="18"/>
        <v>#N/A</v>
      </c>
      <c r="V274" s="232" t="e">
        <f t="shared" si="19"/>
        <v>#N/A</v>
      </c>
      <c r="W274" s="245" t="e">
        <f>VLOOKUP(E274,'PC Receitas'!$AZ$4:$BB$27,3,FALSE)</f>
        <v>#N/A</v>
      </c>
    </row>
    <row r="275" spans="1:23" ht="19.5" customHeight="1" thickTop="1" thickBot="1" x14ac:dyDescent="0.3">
      <c r="A275" s="209"/>
      <c r="C275" s="136"/>
      <c r="D275" s="138"/>
      <c r="E275" s="43"/>
      <c r="F275" s="195"/>
      <c r="G275" s="43"/>
      <c r="H275" s="43"/>
      <c r="I275" s="43"/>
      <c r="J275" s="228"/>
      <c r="K275" s="228"/>
      <c r="L275" s="44"/>
      <c r="M275" s="122"/>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244" t="e">
        <f t="shared" si="16"/>
        <v>#N/A</v>
      </c>
      <c r="T275" s="232" t="e">
        <f t="shared" si="17"/>
        <v>#N/A</v>
      </c>
      <c r="U275" s="232" t="e">
        <f t="shared" si="18"/>
        <v>#N/A</v>
      </c>
      <c r="V275" s="232" t="e">
        <f t="shared" si="19"/>
        <v>#N/A</v>
      </c>
      <c r="W275" s="245" t="e">
        <f>VLOOKUP(E275,'PC Receitas'!$AZ$4:$BB$27,3,FALSE)</f>
        <v>#N/A</v>
      </c>
    </row>
    <row r="276" spans="1:23" ht="19.5" customHeight="1" thickTop="1" thickBot="1" x14ac:dyDescent="0.3">
      <c r="A276" s="209"/>
      <c r="C276" s="136"/>
      <c r="D276" s="138"/>
      <c r="E276" s="43"/>
      <c r="F276" s="191"/>
      <c r="G276" s="43"/>
      <c r="H276" s="138"/>
      <c r="I276" s="138"/>
      <c r="J276" s="228"/>
      <c r="K276" s="228"/>
      <c r="L276" s="44"/>
      <c r="M276" s="122"/>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244" t="e">
        <f t="shared" si="16"/>
        <v>#N/A</v>
      </c>
      <c r="T276" s="232" t="e">
        <f t="shared" si="17"/>
        <v>#N/A</v>
      </c>
      <c r="U276" s="232" t="e">
        <f t="shared" si="18"/>
        <v>#N/A</v>
      </c>
      <c r="V276" s="232" t="e">
        <f t="shared" si="19"/>
        <v>#N/A</v>
      </c>
      <c r="W276" s="245" t="e">
        <f>VLOOKUP(E276,'PC Receitas'!$AZ$4:$BB$27,3,FALSE)</f>
        <v>#N/A</v>
      </c>
    </row>
    <row r="277" spans="1:23" ht="19.5" customHeight="1" thickTop="1" thickBot="1" x14ac:dyDescent="0.3">
      <c r="A277" s="209"/>
      <c r="C277" s="136"/>
      <c r="D277" s="138"/>
      <c r="E277" s="43"/>
      <c r="F277" s="195"/>
      <c r="G277" s="43"/>
      <c r="H277" s="43"/>
      <c r="I277" s="43"/>
      <c r="J277" s="228"/>
      <c r="K277" s="228"/>
      <c r="L277" s="44"/>
      <c r="M277" s="122"/>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244" t="e">
        <f t="shared" si="16"/>
        <v>#N/A</v>
      </c>
      <c r="T277" s="232" t="e">
        <f t="shared" si="17"/>
        <v>#N/A</v>
      </c>
      <c r="U277" s="232" t="e">
        <f t="shared" si="18"/>
        <v>#N/A</v>
      </c>
      <c r="V277" s="232" t="e">
        <f t="shared" si="19"/>
        <v>#N/A</v>
      </c>
      <c r="W277" s="245" t="e">
        <f>VLOOKUP(E277,'PC Receitas'!$AZ$4:$BB$27,3,FALSE)</f>
        <v>#N/A</v>
      </c>
    </row>
    <row r="278" spans="1:23" ht="19.5" customHeight="1" thickTop="1" thickBot="1" x14ac:dyDescent="0.3">
      <c r="A278" s="209"/>
      <c r="C278" s="136"/>
      <c r="D278" s="138"/>
      <c r="E278" s="43"/>
      <c r="F278" s="195"/>
      <c r="G278" s="43"/>
      <c r="H278" s="43"/>
      <c r="I278" s="43"/>
      <c r="J278" s="228"/>
      <c r="K278" s="228"/>
      <c r="L278" s="44"/>
      <c r="M278" s="122"/>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244" t="e">
        <f t="shared" si="16"/>
        <v>#N/A</v>
      </c>
      <c r="T278" s="232" t="e">
        <f t="shared" si="17"/>
        <v>#N/A</v>
      </c>
      <c r="U278" s="232" t="e">
        <f t="shared" si="18"/>
        <v>#N/A</v>
      </c>
      <c r="V278" s="232" t="e">
        <f t="shared" si="19"/>
        <v>#N/A</v>
      </c>
      <c r="W278" s="245" t="e">
        <f>VLOOKUP(E278,'PC Receitas'!$AZ$4:$BB$27,3,FALSE)</f>
        <v>#N/A</v>
      </c>
    </row>
    <row r="279" spans="1:23" ht="19.5" customHeight="1" thickTop="1" thickBot="1" x14ac:dyDescent="0.3">
      <c r="A279" s="209"/>
      <c r="C279" s="136"/>
      <c r="D279" s="138"/>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244" t="e">
        <f t="shared" si="16"/>
        <v>#N/A</v>
      </c>
      <c r="T279" s="232" t="e">
        <f t="shared" si="17"/>
        <v>#N/A</v>
      </c>
      <c r="U279" s="232" t="e">
        <f t="shared" si="18"/>
        <v>#N/A</v>
      </c>
      <c r="V279" s="232" t="e">
        <f t="shared" si="19"/>
        <v>#N/A</v>
      </c>
      <c r="W279" s="245" t="e">
        <f>VLOOKUP(E279,'PC Receitas'!$AZ$4:$BB$27,3,FALSE)</f>
        <v>#N/A</v>
      </c>
    </row>
    <row r="280" spans="1:23" ht="19.5" customHeight="1" thickTop="1" thickBot="1" x14ac:dyDescent="0.3">
      <c r="A280" s="209"/>
      <c r="C280" s="136"/>
      <c r="D280" s="138"/>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244" t="e">
        <f t="shared" si="16"/>
        <v>#N/A</v>
      </c>
      <c r="T280" s="232" t="e">
        <f t="shared" si="17"/>
        <v>#N/A</v>
      </c>
      <c r="U280" s="232" t="e">
        <f t="shared" si="18"/>
        <v>#N/A</v>
      </c>
      <c r="V280" s="232" t="e">
        <f t="shared" si="19"/>
        <v>#N/A</v>
      </c>
      <c r="W280" s="245" t="e">
        <f>VLOOKUP(E280,'PC Receitas'!$AZ$4:$BB$27,3,FALSE)</f>
        <v>#N/A</v>
      </c>
    </row>
    <row r="281" spans="1:23" ht="19.5" customHeight="1" thickTop="1" thickBot="1" x14ac:dyDescent="0.3">
      <c r="A281" s="209"/>
      <c r="C281" s="136"/>
      <c r="D281" s="138"/>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244" t="e">
        <f t="shared" si="16"/>
        <v>#N/A</v>
      </c>
      <c r="T281" s="232" t="e">
        <f t="shared" si="17"/>
        <v>#N/A</v>
      </c>
      <c r="U281" s="232" t="e">
        <f t="shared" si="18"/>
        <v>#N/A</v>
      </c>
      <c r="V281" s="232" t="e">
        <f t="shared" si="19"/>
        <v>#N/A</v>
      </c>
      <c r="W281" s="245" t="e">
        <f>VLOOKUP(E281,'PC Receitas'!$AZ$4:$BB$27,3,FALSE)</f>
        <v>#N/A</v>
      </c>
    </row>
    <row r="282" spans="1:23" ht="19.5" customHeight="1" thickTop="1" thickBot="1" x14ac:dyDescent="0.3">
      <c r="A282" s="209"/>
      <c r="C282" s="136"/>
      <c r="D282" s="138"/>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244" t="e">
        <f t="shared" si="16"/>
        <v>#N/A</v>
      </c>
      <c r="T282" s="232" t="e">
        <f t="shared" si="17"/>
        <v>#N/A</v>
      </c>
      <c r="U282" s="232" t="e">
        <f t="shared" si="18"/>
        <v>#N/A</v>
      </c>
      <c r="V282" s="232" t="e">
        <f t="shared" si="19"/>
        <v>#N/A</v>
      </c>
      <c r="W282" s="245" t="e">
        <f>VLOOKUP(E282,'PC Receitas'!$AZ$4:$BB$27,3,FALSE)</f>
        <v>#N/A</v>
      </c>
    </row>
    <row r="283" spans="1:23" ht="19.5" customHeight="1" thickTop="1" thickBot="1" x14ac:dyDescent="0.3">
      <c r="A283" s="209"/>
      <c r="C283" s="136"/>
      <c r="D283" s="138"/>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244" t="e">
        <f t="shared" si="16"/>
        <v>#N/A</v>
      </c>
      <c r="T283" s="232" t="e">
        <f t="shared" si="17"/>
        <v>#N/A</v>
      </c>
      <c r="U283" s="232" t="e">
        <f t="shared" si="18"/>
        <v>#N/A</v>
      </c>
      <c r="V283" s="232" t="e">
        <f t="shared" si="19"/>
        <v>#N/A</v>
      </c>
      <c r="W283" s="245" t="e">
        <f>VLOOKUP(E283,'PC Receitas'!$AZ$4:$BB$27,3,FALSE)</f>
        <v>#N/A</v>
      </c>
    </row>
    <row r="284" spans="1:23" ht="19.5" customHeight="1" thickTop="1" thickBot="1" x14ac:dyDescent="0.3">
      <c r="A284" s="209"/>
      <c r="C284" s="136"/>
      <c r="D284" s="138"/>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244" t="e">
        <f t="shared" si="16"/>
        <v>#N/A</v>
      </c>
      <c r="T284" s="232" t="e">
        <f t="shared" si="17"/>
        <v>#N/A</v>
      </c>
      <c r="U284" s="232" t="e">
        <f t="shared" si="18"/>
        <v>#N/A</v>
      </c>
      <c r="V284" s="232" t="e">
        <f t="shared" si="19"/>
        <v>#N/A</v>
      </c>
      <c r="W284" s="245" t="e">
        <f>VLOOKUP(E284,'PC Receitas'!$AZ$4:$BB$27,3,FALSE)</f>
        <v>#N/A</v>
      </c>
    </row>
    <row r="285" spans="1:23" ht="19.5" customHeight="1" thickTop="1" thickBot="1" x14ac:dyDescent="0.3">
      <c r="A285" s="209"/>
      <c r="C285" s="136"/>
      <c r="D285" s="138"/>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244" t="e">
        <f t="shared" si="16"/>
        <v>#N/A</v>
      </c>
      <c r="T285" s="232" t="e">
        <f t="shared" si="17"/>
        <v>#N/A</v>
      </c>
      <c r="U285" s="232" t="e">
        <f t="shared" si="18"/>
        <v>#N/A</v>
      </c>
      <c r="V285" s="232" t="e">
        <f t="shared" si="19"/>
        <v>#N/A</v>
      </c>
      <c r="W285" s="245" t="e">
        <f>VLOOKUP(E285,'PC Receitas'!$AZ$4:$BB$27,3,FALSE)</f>
        <v>#N/A</v>
      </c>
    </row>
    <row r="286" spans="1:23" ht="19.5" customHeight="1" thickTop="1" thickBot="1" x14ac:dyDescent="0.3">
      <c r="A286" s="209"/>
      <c r="C286" s="136"/>
      <c r="D286" s="138"/>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244" t="e">
        <f t="shared" si="16"/>
        <v>#N/A</v>
      </c>
      <c r="T286" s="232" t="e">
        <f t="shared" si="17"/>
        <v>#N/A</v>
      </c>
      <c r="U286" s="232" t="e">
        <f t="shared" si="18"/>
        <v>#N/A</v>
      </c>
      <c r="V286" s="232" t="e">
        <f t="shared" si="19"/>
        <v>#N/A</v>
      </c>
      <c r="W286" s="245" t="e">
        <f>VLOOKUP(E286,'PC Receitas'!$AZ$4:$BB$27,3,FALSE)</f>
        <v>#N/A</v>
      </c>
    </row>
    <row r="287" spans="1:23" ht="19.5" customHeight="1" thickTop="1" thickBot="1" x14ac:dyDescent="0.3">
      <c r="A287" s="209"/>
      <c r="C287" s="136"/>
      <c r="D287" s="138"/>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244" t="e">
        <f t="shared" si="16"/>
        <v>#N/A</v>
      </c>
      <c r="T287" s="232" t="e">
        <f t="shared" si="17"/>
        <v>#N/A</v>
      </c>
      <c r="U287" s="232" t="e">
        <f t="shared" si="18"/>
        <v>#N/A</v>
      </c>
      <c r="V287" s="232" t="e">
        <f t="shared" si="19"/>
        <v>#N/A</v>
      </c>
      <c r="W287" s="245" t="e">
        <f>VLOOKUP(E287,'PC Receitas'!$AZ$4:$BB$27,3,FALSE)</f>
        <v>#N/A</v>
      </c>
    </row>
    <row r="288" spans="1:23" ht="19.5" customHeight="1" thickTop="1" thickBot="1" x14ac:dyDescent="0.3">
      <c r="A288" s="209"/>
      <c r="C288" s="136"/>
      <c r="D288" s="138"/>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244" t="e">
        <f t="shared" si="16"/>
        <v>#N/A</v>
      </c>
      <c r="T288" s="232" t="e">
        <f t="shared" si="17"/>
        <v>#N/A</v>
      </c>
      <c r="U288" s="232" t="e">
        <f t="shared" si="18"/>
        <v>#N/A</v>
      </c>
      <c r="V288" s="232" t="e">
        <f t="shared" si="19"/>
        <v>#N/A</v>
      </c>
      <c r="W288" s="245" t="e">
        <f>VLOOKUP(E288,'PC Receitas'!$AZ$4:$BB$27,3,FALSE)</f>
        <v>#N/A</v>
      </c>
    </row>
    <row r="289" spans="1:23" ht="19.5" customHeight="1" thickTop="1" thickBot="1" x14ac:dyDescent="0.3">
      <c r="A289" s="209"/>
      <c r="C289" s="136"/>
      <c r="D289" s="138"/>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244" t="e">
        <f t="shared" si="16"/>
        <v>#N/A</v>
      </c>
      <c r="T289" s="232" t="e">
        <f t="shared" si="17"/>
        <v>#N/A</v>
      </c>
      <c r="U289" s="232" t="e">
        <f t="shared" si="18"/>
        <v>#N/A</v>
      </c>
      <c r="V289" s="232" t="e">
        <f t="shared" si="19"/>
        <v>#N/A</v>
      </c>
      <c r="W289" s="245" t="e">
        <f>VLOOKUP(E289,'PC Receitas'!$AZ$4:$BB$27,3,FALSE)</f>
        <v>#N/A</v>
      </c>
    </row>
    <row r="290" spans="1:23" ht="19.5" customHeight="1" thickTop="1" thickBot="1" x14ac:dyDescent="0.3">
      <c r="A290" s="209"/>
      <c r="C290" s="136"/>
      <c r="D290" s="138"/>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244" t="e">
        <f t="shared" si="16"/>
        <v>#N/A</v>
      </c>
      <c r="T290" s="232" t="e">
        <f t="shared" si="17"/>
        <v>#N/A</v>
      </c>
      <c r="U290" s="232" t="e">
        <f t="shared" si="18"/>
        <v>#N/A</v>
      </c>
      <c r="V290" s="232" t="e">
        <f t="shared" si="19"/>
        <v>#N/A</v>
      </c>
      <c r="W290" s="245" t="e">
        <f>VLOOKUP(E290,'PC Receitas'!$AZ$4:$BB$27,3,FALSE)</f>
        <v>#N/A</v>
      </c>
    </row>
    <row r="291" spans="1:23" ht="19.5" customHeight="1" thickTop="1" thickBot="1" x14ac:dyDescent="0.3">
      <c r="A291" s="209"/>
      <c r="C291" s="136"/>
      <c r="D291" s="138"/>
      <c r="E291" s="43"/>
      <c r="F291" s="136"/>
      <c r="G291" s="43"/>
      <c r="H291" s="138"/>
      <c r="I291" s="138"/>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244" t="e">
        <f t="shared" si="16"/>
        <v>#N/A</v>
      </c>
      <c r="T291" s="232" t="e">
        <f t="shared" si="17"/>
        <v>#N/A</v>
      </c>
      <c r="U291" s="232" t="e">
        <f t="shared" si="18"/>
        <v>#N/A</v>
      </c>
      <c r="V291" s="232" t="e">
        <f t="shared" si="19"/>
        <v>#N/A</v>
      </c>
      <c r="W291" s="245" t="e">
        <f>VLOOKUP(E291,'PC Receitas'!$AZ$4:$BB$27,3,FALSE)</f>
        <v>#N/A</v>
      </c>
    </row>
    <row r="292" spans="1:23" ht="19.5" customHeight="1" thickTop="1" thickBot="1" x14ac:dyDescent="0.3">
      <c r="A292" s="209"/>
      <c r="C292" s="136"/>
      <c r="D292" s="138"/>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244" t="e">
        <f t="shared" si="16"/>
        <v>#N/A</v>
      </c>
      <c r="T292" s="232" t="e">
        <f t="shared" si="17"/>
        <v>#N/A</v>
      </c>
      <c r="U292" s="232" t="e">
        <f t="shared" si="18"/>
        <v>#N/A</v>
      </c>
      <c r="V292" s="232" t="e">
        <f t="shared" si="19"/>
        <v>#N/A</v>
      </c>
      <c r="W292" s="245" t="e">
        <f>VLOOKUP(E292,'PC Receitas'!$AZ$4:$BB$27,3,FALSE)</f>
        <v>#N/A</v>
      </c>
    </row>
    <row r="293" spans="1:23" ht="19.5" customHeight="1" thickTop="1" thickBot="1" x14ac:dyDescent="0.3">
      <c r="A293" s="209"/>
      <c r="C293" s="136"/>
      <c r="D293" s="138"/>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244" t="e">
        <f t="shared" si="16"/>
        <v>#N/A</v>
      </c>
      <c r="T293" s="232" t="e">
        <f t="shared" si="17"/>
        <v>#N/A</v>
      </c>
      <c r="U293" s="232" t="e">
        <f t="shared" si="18"/>
        <v>#N/A</v>
      </c>
      <c r="V293" s="232" t="e">
        <f t="shared" si="19"/>
        <v>#N/A</v>
      </c>
      <c r="W293" s="245" t="e">
        <f>VLOOKUP(E293,'PC Receitas'!$AZ$4:$BB$27,3,FALSE)</f>
        <v>#N/A</v>
      </c>
    </row>
    <row r="294" spans="1:23" ht="19.5" customHeight="1" thickTop="1" thickBot="1" x14ac:dyDescent="0.3">
      <c r="A294" s="209"/>
      <c r="C294" s="136"/>
      <c r="D294" s="138"/>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244" t="e">
        <f t="shared" si="16"/>
        <v>#N/A</v>
      </c>
      <c r="T294" s="232" t="e">
        <f t="shared" si="17"/>
        <v>#N/A</v>
      </c>
      <c r="U294" s="232" t="e">
        <f t="shared" si="18"/>
        <v>#N/A</v>
      </c>
      <c r="V294" s="232" t="e">
        <f t="shared" si="19"/>
        <v>#N/A</v>
      </c>
      <c r="W294" s="245" t="e">
        <f>VLOOKUP(E294,'PC Receitas'!$AZ$4:$BB$27,3,FALSE)</f>
        <v>#N/A</v>
      </c>
    </row>
    <row r="295" spans="1:23" ht="19.5" customHeight="1" thickTop="1" thickBot="1" x14ac:dyDescent="0.3">
      <c r="A295" s="209"/>
      <c r="C295" s="136"/>
      <c r="D295" s="138"/>
      <c r="E295" s="43"/>
      <c r="F295" s="136"/>
      <c r="G295" s="43"/>
      <c r="H295" s="138"/>
      <c r="I295" s="138"/>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244" t="e">
        <f t="shared" si="16"/>
        <v>#N/A</v>
      </c>
      <c r="T295" s="232" t="e">
        <f t="shared" si="17"/>
        <v>#N/A</v>
      </c>
      <c r="U295" s="232" t="e">
        <f t="shared" si="18"/>
        <v>#N/A</v>
      </c>
      <c r="V295" s="232" t="e">
        <f t="shared" si="19"/>
        <v>#N/A</v>
      </c>
      <c r="W295" s="245" t="e">
        <f>VLOOKUP(E295,'PC Receitas'!$AZ$4:$BB$27,3,FALSE)</f>
        <v>#N/A</v>
      </c>
    </row>
    <row r="296" spans="1:23" ht="19.5" customHeight="1" thickTop="1" thickBot="1" x14ac:dyDescent="0.3">
      <c r="A296" s="209"/>
      <c r="C296" s="136"/>
      <c r="D296" s="138"/>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244" t="e">
        <f t="shared" si="16"/>
        <v>#N/A</v>
      </c>
      <c r="T296" s="232" t="e">
        <f t="shared" si="17"/>
        <v>#N/A</v>
      </c>
      <c r="U296" s="232" t="e">
        <f t="shared" si="18"/>
        <v>#N/A</v>
      </c>
      <c r="V296" s="232" t="e">
        <f t="shared" si="19"/>
        <v>#N/A</v>
      </c>
      <c r="W296" s="245" t="e">
        <f>VLOOKUP(E296,'PC Receitas'!$AZ$4:$BB$27,3,FALSE)</f>
        <v>#N/A</v>
      </c>
    </row>
    <row r="297" spans="1:23" ht="19.5" customHeight="1" thickTop="1" thickBot="1" x14ac:dyDescent="0.3">
      <c r="A297" s="209"/>
      <c r="C297" s="136"/>
      <c r="D297" s="138"/>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244" t="e">
        <f t="shared" si="16"/>
        <v>#N/A</v>
      </c>
      <c r="T297" s="232" t="e">
        <f t="shared" si="17"/>
        <v>#N/A</v>
      </c>
      <c r="U297" s="232" t="e">
        <f t="shared" si="18"/>
        <v>#N/A</v>
      </c>
      <c r="V297" s="232" t="e">
        <f t="shared" si="19"/>
        <v>#N/A</v>
      </c>
      <c r="W297" s="245" t="e">
        <f>VLOOKUP(E297,'PC Receitas'!$AZ$4:$BB$27,3,FALSE)</f>
        <v>#N/A</v>
      </c>
    </row>
    <row r="298" spans="1:23" ht="19.5" customHeight="1" thickTop="1" thickBot="1" x14ac:dyDescent="0.3">
      <c r="A298" s="209"/>
      <c r="C298" s="136"/>
      <c r="D298" s="138"/>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244" t="e">
        <f t="shared" si="16"/>
        <v>#N/A</v>
      </c>
      <c r="T298" s="232" t="e">
        <f t="shared" si="17"/>
        <v>#N/A</v>
      </c>
      <c r="U298" s="232" t="e">
        <f t="shared" si="18"/>
        <v>#N/A</v>
      </c>
      <c r="V298" s="232" t="e">
        <f t="shared" si="19"/>
        <v>#N/A</v>
      </c>
      <c r="W298" s="245" t="e">
        <f>VLOOKUP(E298,'PC Receitas'!$AZ$4:$BB$27,3,FALSE)</f>
        <v>#N/A</v>
      </c>
    </row>
    <row r="299" spans="1:23" ht="19.5" customHeight="1" thickTop="1" thickBot="1" x14ac:dyDescent="0.3">
      <c r="A299" s="209"/>
      <c r="C299" s="136"/>
      <c r="D299" s="138"/>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244" t="e">
        <f t="shared" si="16"/>
        <v>#N/A</v>
      </c>
      <c r="T299" s="232" t="e">
        <f t="shared" si="17"/>
        <v>#N/A</v>
      </c>
      <c r="U299" s="232" t="e">
        <f t="shared" si="18"/>
        <v>#N/A</v>
      </c>
      <c r="V299" s="232" t="e">
        <f t="shared" si="19"/>
        <v>#N/A</v>
      </c>
      <c r="W299" s="245" t="e">
        <f>VLOOKUP(E299,'PC Receitas'!$AZ$4:$BB$27,3,FALSE)</f>
        <v>#N/A</v>
      </c>
    </row>
    <row r="300" spans="1:23" ht="19.5" customHeight="1" thickTop="1" thickBot="1" x14ac:dyDescent="0.3">
      <c r="A300" s="209"/>
      <c r="C300" s="136"/>
      <c r="D300" s="138"/>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244" t="e">
        <f t="shared" si="16"/>
        <v>#N/A</v>
      </c>
      <c r="T300" s="232" t="e">
        <f t="shared" si="17"/>
        <v>#N/A</v>
      </c>
      <c r="U300" s="232" t="e">
        <f t="shared" si="18"/>
        <v>#N/A</v>
      </c>
      <c r="V300" s="232" t="e">
        <f t="shared" si="19"/>
        <v>#N/A</v>
      </c>
      <c r="W300" s="245" t="e">
        <f>VLOOKUP(E300,'PC Receitas'!$AZ$4:$BB$27,3,FALSE)</f>
        <v>#N/A</v>
      </c>
    </row>
    <row r="301" spans="1:23" ht="19.5" customHeight="1" thickTop="1" thickBot="1" x14ac:dyDescent="0.3">
      <c r="A301" s="209"/>
      <c r="C301" s="136"/>
      <c r="D301" s="138"/>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244" t="e">
        <f t="shared" si="16"/>
        <v>#N/A</v>
      </c>
      <c r="T301" s="232" t="e">
        <f t="shared" si="17"/>
        <v>#N/A</v>
      </c>
      <c r="U301" s="232" t="e">
        <f t="shared" si="18"/>
        <v>#N/A</v>
      </c>
      <c r="V301" s="232" t="e">
        <f t="shared" si="19"/>
        <v>#N/A</v>
      </c>
      <c r="W301" s="245" t="e">
        <f>VLOOKUP(E301,'PC Receitas'!$AZ$4:$BB$27,3,FALSE)</f>
        <v>#N/A</v>
      </c>
    </row>
    <row r="302" spans="1:23" ht="19.5" customHeight="1" thickTop="1" thickBot="1" x14ac:dyDescent="0.3">
      <c r="A302" s="209"/>
      <c r="C302" s="136"/>
      <c r="D302" s="138"/>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244" t="e">
        <f t="shared" si="16"/>
        <v>#N/A</v>
      </c>
      <c r="T302" s="232" t="e">
        <f t="shared" si="17"/>
        <v>#N/A</v>
      </c>
      <c r="U302" s="232" t="e">
        <f t="shared" si="18"/>
        <v>#N/A</v>
      </c>
      <c r="V302" s="232" t="e">
        <f t="shared" si="19"/>
        <v>#N/A</v>
      </c>
      <c r="W302" s="245" t="e">
        <f>VLOOKUP(E302,'PC Receitas'!$AZ$4:$BB$27,3,FALSE)</f>
        <v>#N/A</v>
      </c>
    </row>
    <row r="303" spans="1:23" ht="19.5" customHeight="1" thickTop="1" thickBot="1" x14ac:dyDescent="0.3">
      <c r="A303" s="209"/>
      <c r="C303" s="136"/>
      <c r="D303" s="138"/>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244" t="e">
        <f t="shared" si="16"/>
        <v>#N/A</v>
      </c>
      <c r="T303" s="232" t="e">
        <f t="shared" si="17"/>
        <v>#N/A</v>
      </c>
      <c r="U303" s="232" t="e">
        <f t="shared" si="18"/>
        <v>#N/A</v>
      </c>
      <c r="V303" s="232" t="e">
        <f t="shared" si="19"/>
        <v>#N/A</v>
      </c>
      <c r="W303" s="245" t="e">
        <f>VLOOKUP(E303,'PC Receitas'!$AZ$4:$BB$27,3,FALSE)</f>
        <v>#N/A</v>
      </c>
    </row>
    <row r="304" spans="1:23" ht="19.5" customHeight="1" thickTop="1" thickBot="1" x14ac:dyDescent="0.3">
      <c r="A304" s="209"/>
      <c r="C304" s="136"/>
      <c r="D304" s="138"/>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244" t="e">
        <f t="shared" si="16"/>
        <v>#N/A</v>
      </c>
      <c r="T304" s="232" t="e">
        <f t="shared" si="17"/>
        <v>#N/A</v>
      </c>
      <c r="U304" s="232" t="e">
        <f t="shared" si="18"/>
        <v>#N/A</v>
      </c>
      <c r="V304" s="232" t="e">
        <f t="shared" si="19"/>
        <v>#N/A</v>
      </c>
      <c r="W304" s="245" t="e">
        <f>VLOOKUP(E304,'PC Receitas'!$AZ$4:$BB$27,3,FALSE)</f>
        <v>#N/A</v>
      </c>
    </row>
    <row r="305" spans="1:23" ht="19.5" customHeight="1" thickTop="1" thickBot="1" x14ac:dyDescent="0.3">
      <c r="A305" s="209"/>
      <c r="C305" s="136"/>
      <c r="D305" s="138"/>
      <c r="E305" s="43"/>
      <c r="F305" s="195"/>
      <c r="G305" s="43"/>
      <c r="H305" s="43"/>
      <c r="I305" s="43"/>
      <c r="J305" s="228"/>
      <c r="K305" s="228"/>
      <c r="L305" s="44"/>
      <c r="M305" s="122"/>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244" t="e">
        <f t="shared" si="16"/>
        <v>#N/A</v>
      </c>
      <c r="T305" s="232" t="e">
        <f t="shared" si="17"/>
        <v>#N/A</v>
      </c>
      <c r="U305" s="232" t="e">
        <f t="shared" si="18"/>
        <v>#N/A</v>
      </c>
      <c r="V305" s="232" t="e">
        <f t="shared" si="19"/>
        <v>#N/A</v>
      </c>
      <c r="W305" s="245" t="e">
        <f>VLOOKUP(E305,'PC Receitas'!$AZ$4:$BB$27,3,FALSE)</f>
        <v>#N/A</v>
      </c>
    </row>
    <row r="306" spans="1:23" ht="19.5" customHeight="1" thickTop="1" thickBot="1" x14ac:dyDescent="0.3">
      <c r="A306" s="209"/>
      <c r="C306" s="136"/>
      <c r="D306" s="138"/>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244" t="e">
        <f t="shared" si="16"/>
        <v>#N/A</v>
      </c>
      <c r="T306" s="232" t="e">
        <f t="shared" si="17"/>
        <v>#N/A</v>
      </c>
      <c r="U306" s="232" t="e">
        <f t="shared" si="18"/>
        <v>#N/A</v>
      </c>
      <c r="V306" s="232" t="e">
        <f t="shared" si="19"/>
        <v>#N/A</v>
      </c>
      <c r="W306" s="245" t="e">
        <f>VLOOKUP(E306,'PC Receitas'!$AZ$4:$BB$27,3,FALSE)</f>
        <v>#N/A</v>
      </c>
    </row>
    <row r="307" spans="1:23" ht="19.5" customHeight="1" thickTop="1" thickBot="1" x14ac:dyDescent="0.3">
      <c r="A307" s="209"/>
      <c r="C307" s="136"/>
      <c r="D307" s="138"/>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244" t="e">
        <f t="shared" si="16"/>
        <v>#N/A</v>
      </c>
      <c r="T307" s="232" t="e">
        <f t="shared" si="17"/>
        <v>#N/A</v>
      </c>
      <c r="U307" s="232" t="e">
        <f t="shared" si="18"/>
        <v>#N/A</v>
      </c>
      <c r="V307" s="232" t="e">
        <f t="shared" si="19"/>
        <v>#N/A</v>
      </c>
      <c r="W307" s="245" t="e">
        <f>VLOOKUP(E307,'PC Receitas'!$AZ$4:$BB$27,3,FALSE)</f>
        <v>#N/A</v>
      </c>
    </row>
    <row r="308" spans="1:23" ht="19.5" customHeight="1" thickTop="1" thickBot="1" x14ac:dyDescent="0.3">
      <c r="A308" s="209"/>
      <c r="C308" s="136"/>
      <c r="D308" s="138"/>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244" t="e">
        <f t="shared" si="16"/>
        <v>#N/A</v>
      </c>
      <c r="T308" s="232" t="e">
        <f t="shared" si="17"/>
        <v>#N/A</v>
      </c>
      <c r="U308" s="232" t="e">
        <f t="shared" si="18"/>
        <v>#N/A</v>
      </c>
      <c r="V308" s="232" t="e">
        <f t="shared" si="19"/>
        <v>#N/A</v>
      </c>
      <c r="W308" s="245" t="e">
        <f>VLOOKUP(E308,'PC Receitas'!$AZ$4:$BB$27,3,FALSE)</f>
        <v>#N/A</v>
      </c>
    </row>
    <row r="309" spans="1:23" ht="19.5" customHeight="1" thickTop="1" thickBot="1" x14ac:dyDescent="0.3">
      <c r="A309" s="209"/>
      <c r="C309" s="136"/>
      <c r="D309" s="138"/>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244" t="e">
        <f t="shared" si="16"/>
        <v>#N/A</v>
      </c>
      <c r="T309" s="232" t="e">
        <f t="shared" si="17"/>
        <v>#N/A</v>
      </c>
      <c r="U309" s="232" t="e">
        <f t="shared" si="18"/>
        <v>#N/A</v>
      </c>
      <c r="V309" s="232" t="e">
        <f t="shared" si="19"/>
        <v>#N/A</v>
      </c>
      <c r="W309" s="245" t="e">
        <f>VLOOKUP(E309,'PC Receitas'!$AZ$4:$BB$27,3,FALSE)</f>
        <v>#N/A</v>
      </c>
    </row>
    <row r="310" spans="1:23" ht="19.5" customHeight="1" thickTop="1" thickBot="1" x14ac:dyDescent="0.3">
      <c r="A310" s="209"/>
      <c r="C310" s="136"/>
      <c r="D310" s="138"/>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244" t="e">
        <f t="shared" si="16"/>
        <v>#N/A</v>
      </c>
      <c r="T310" s="232" t="e">
        <f t="shared" si="17"/>
        <v>#N/A</v>
      </c>
      <c r="U310" s="232" t="e">
        <f t="shared" si="18"/>
        <v>#N/A</v>
      </c>
      <c r="V310" s="232" t="e">
        <f t="shared" si="19"/>
        <v>#N/A</v>
      </c>
      <c r="W310" s="245" t="e">
        <f>VLOOKUP(E310,'PC Receitas'!$AZ$4:$BB$27,3,FALSE)</f>
        <v>#N/A</v>
      </c>
    </row>
    <row r="311" spans="1:23" ht="19.5" customHeight="1" thickTop="1" thickBot="1" x14ac:dyDescent="0.3">
      <c r="A311" s="209"/>
      <c r="C311" s="136"/>
      <c r="D311" s="138"/>
      <c r="E311" s="43"/>
      <c r="F311" s="195"/>
      <c r="G311" s="43"/>
      <c r="H311" s="43"/>
      <c r="I311" s="43"/>
      <c r="J311" s="228"/>
      <c r="K311" s="228"/>
      <c r="L311" s="44"/>
      <c r="M311" s="122"/>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244" t="e">
        <f t="shared" si="16"/>
        <v>#N/A</v>
      </c>
      <c r="T311" s="232" t="e">
        <f t="shared" si="17"/>
        <v>#N/A</v>
      </c>
      <c r="U311" s="232" t="e">
        <f t="shared" si="18"/>
        <v>#N/A</v>
      </c>
      <c r="V311" s="232" t="e">
        <f t="shared" si="19"/>
        <v>#N/A</v>
      </c>
      <c r="W311" s="245" t="e">
        <f>VLOOKUP(E311,'PC Receitas'!$AZ$4:$BB$27,3,FALSE)</f>
        <v>#N/A</v>
      </c>
    </row>
    <row r="312" spans="1:23" ht="19.5" customHeight="1" thickTop="1" thickBot="1" x14ac:dyDescent="0.3">
      <c r="A312" s="209"/>
      <c r="C312" s="136"/>
      <c r="D312" s="138"/>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244" t="e">
        <f t="shared" si="16"/>
        <v>#N/A</v>
      </c>
      <c r="T312" s="232" t="e">
        <f t="shared" si="17"/>
        <v>#N/A</v>
      </c>
      <c r="U312" s="232" t="e">
        <f t="shared" si="18"/>
        <v>#N/A</v>
      </c>
      <c r="V312" s="232" t="e">
        <f t="shared" si="19"/>
        <v>#N/A</v>
      </c>
      <c r="W312" s="245" t="e">
        <f>VLOOKUP(E312,'PC Receitas'!$AZ$4:$BB$27,3,FALSE)</f>
        <v>#N/A</v>
      </c>
    </row>
    <row r="313" spans="1:23" ht="19.5" customHeight="1" thickTop="1" thickBot="1" x14ac:dyDescent="0.3">
      <c r="A313" s="209"/>
      <c r="C313" s="136"/>
      <c r="D313" s="138"/>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244" t="e">
        <f t="shared" si="16"/>
        <v>#N/A</v>
      </c>
      <c r="T313" s="232" t="e">
        <f t="shared" si="17"/>
        <v>#N/A</v>
      </c>
      <c r="U313" s="232" t="e">
        <f t="shared" si="18"/>
        <v>#N/A</v>
      </c>
      <c r="V313" s="232" t="e">
        <f t="shared" si="19"/>
        <v>#N/A</v>
      </c>
      <c r="W313" s="245" t="e">
        <f>VLOOKUP(E313,'PC Receitas'!$AZ$4:$BB$27,3,FALSE)</f>
        <v>#N/A</v>
      </c>
    </row>
    <row r="314" spans="1:23" ht="19.5" customHeight="1" thickTop="1" thickBot="1" x14ac:dyDescent="0.3">
      <c r="A314" s="209"/>
      <c r="C314" s="136"/>
      <c r="D314" s="138"/>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244" t="e">
        <f t="shared" si="16"/>
        <v>#N/A</v>
      </c>
      <c r="T314" s="232" t="e">
        <f t="shared" si="17"/>
        <v>#N/A</v>
      </c>
      <c r="U314" s="232" t="e">
        <f t="shared" si="18"/>
        <v>#N/A</v>
      </c>
      <c r="V314" s="232" t="e">
        <f t="shared" si="19"/>
        <v>#N/A</v>
      </c>
      <c r="W314" s="245" t="e">
        <f>VLOOKUP(E314,'PC Receitas'!$AZ$4:$BB$27,3,FALSE)</f>
        <v>#N/A</v>
      </c>
    </row>
    <row r="315" spans="1:23" ht="19.5" customHeight="1" thickTop="1" thickBot="1" x14ac:dyDescent="0.3">
      <c r="A315" s="209"/>
      <c r="C315" s="136"/>
      <c r="D315" s="138"/>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244" t="e">
        <f t="shared" si="16"/>
        <v>#N/A</v>
      </c>
      <c r="T315" s="232" t="e">
        <f t="shared" si="17"/>
        <v>#N/A</v>
      </c>
      <c r="U315" s="232" t="e">
        <f t="shared" si="18"/>
        <v>#N/A</v>
      </c>
      <c r="V315" s="232" t="e">
        <f t="shared" si="19"/>
        <v>#N/A</v>
      </c>
      <c r="W315" s="245" t="e">
        <f>VLOOKUP(E315,'PC Receitas'!$AZ$4:$BB$27,3,FALSE)</f>
        <v>#N/A</v>
      </c>
    </row>
    <row r="316" spans="1:23" ht="19.5" customHeight="1" thickTop="1" thickBot="1" x14ac:dyDescent="0.3">
      <c r="A316" s="209"/>
      <c r="C316" s="136"/>
      <c r="D316" s="138"/>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244" t="e">
        <f t="shared" si="16"/>
        <v>#N/A</v>
      </c>
      <c r="T316" s="232" t="e">
        <f t="shared" si="17"/>
        <v>#N/A</v>
      </c>
      <c r="U316" s="232" t="e">
        <f t="shared" si="18"/>
        <v>#N/A</v>
      </c>
      <c r="V316" s="232" t="e">
        <f t="shared" si="19"/>
        <v>#N/A</v>
      </c>
      <c r="W316" s="245" t="e">
        <f>VLOOKUP(E316,'PC Receitas'!$AZ$4:$BB$27,3,FALSE)</f>
        <v>#N/A</v>
      </c>
    </row>
    <row r="317" spans="1:23" ht="19.5" customHeight="1" thickTop="1" thickBot="1" x14ac:dyDescent="0.3">
      <c r="A317" s="209"/>
      <c r="C317" s="136"/>
      <c r="D317" s="138"/>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244" t="e">
        <f t="shared" si="16"/>
        <v>#N/A</v>
      </c>
      <c r="T317" s="232" t="e">
        <f t="shared" si="17"/>
        <v>#N/A</v>
      </c>
      <c r="U317" s="232" t="e">
        <f t="shared" si="18"/>
        <v>#N/A</v>
      </c>
      <c r="V317" s="232" t="e">
        <f t="shared" si="19"/>
        <v>#N/A</v>
      </c>
      <c r="W317" s="245" t="e">
        <f>VLOOKUP(E317,'PC Receitas'!$AZ$4:$BB$27,3,FALSE)</f>
        <v>#N/A</v>
      </c>
    </row>
    <row r="318" spans="1:23" ht="19.5" customHeight="1" thickTop="1" thickBot="1" x14ac:dyDescent="0.3">
      <c r="A318" s="209"/>
      <c r="C318" s="136"/>
      <c r="D318" s="138"/>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244" t="e">
        <f t="shared" si="16"/>
        <v>#N/A</v>
      </c>
      <c r="T318" s="232" t="e">
        <f t="shared" si="17"/>
        <v>#N/A</v>
      </c>
      <c r="U318" s="232" t="e">
        <f t="shared" si="18"/>
        <v>#N/A</v>
      </c>
      <c r="V318" s="232" t="e">
        <f t="shared" si="19"/>
        <v>#N/A</v>
      </c>
      <c r="W318" s="245" t="e">
        <f>VLOOKUP(E318,'PC Receitas'!$AZ$4:$BB$27,3,FALSE)</f>
        <v>#N/A</v>
      </c>
    </row>
    <row r="319" spans="1:23" ht="19.5" customHeight="1" thickTop="1" thickBot="1" x14ac:dyDescent="0.3">
      <c r="A319" s="209"/>
      <c r="C319" s="136"/>
      <c r="D319" s="138"/>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244" t="e">
        <f t="shared" si="16"/>
        <v>#N/A</v>
      </c>
      <c r="T319" s="232" t="e">
        <f t="shared" si="17"/>
        <v>#N/A</v>
      </c>
      <c r="U319" s="232" t="e">
        <f t="shared" si="18"/>
        <v>#N/A</v>
      </c>
      <c r="V319" s="232" t="e">
        <f t="shared" si="19"/>
        <v>#N/A</v>
      </c>
      <c r="W319" s="245" t="e">
        <f>VLOOKUP(E319,'PC Receitas'!$AZ$4:$BB$27,3,FALSE)</f>
        <v>#N/A</v>
      </c>
    </row>
    <row r="320" spans="1:23" ht="19.5" customHeight="1" thickTop="1" thickBot="1" x14ac:dyDescent="0.3">
      <c r="A320" s="209"/>
      <c r="C320" s="136"/>
      <c r="D320" s="138"/>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244" t="e">
        <f t="shared" si="16"/>
        <v>#N/A</v>
      </c>
      <c r="T320" s="232" t="e">
        <f t="shared" si="17"/>
        <v>#N/A</v>
      </c>
      <c r="U320" s="232" t="e">
        <f t="shared" si="18"/>
        <v>#N/A</v>
      </c>
      <c r="V320" s="232" t="e">
        <f t="shared" si="19"/>
        <v>#N/A</v>
      </c>
      <c r="W320" s="245" t="e">
        <f>VLOOKUP(E320,'PC Receitas'!$AZ$4:$BB$27,3,FALSE)</f>
        <v>#N/A</v>
      </c>
    </row>
    <row r="321" spans="1:23" ht="19.5" customHeight="1" thickTop="1" thickBot="1" x14ac:dyDescent="0.3">
      <c r="A321" s="209"/>
      <c r="C321" s="136"/>
      <c r="D321" s="138"/>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244" t="e">
        <f t="shared" si="16"/>
        <v>#N/A</v>
      </c>
      <c r="T321" s="232" t="e">
        <f t="shared" si="17"/>
        <v>#N/A</v>
      </c>
      <c r="U321" s="232" t="e">
        <f t="shared" si="18"/>
        <v>#N/A</v>
      </c>
      <c r="V321" s="232" t="e">
        <f t="shared" si="19"/>
        <v>#N/A</v>
      </c>
      <c r="W321" s="245" t="e">
        <f>VLOOKUP(E321,'PC Receitas'!$AZ$4:$BB$27,3,FALSE)</f>
        <v>#N/A</v>
      </c>
    </row>
    <row r="322" spans="1:23" ht="19.5" customHeight="1" thickTop="1" thickBot="1" x14ac:dyDescent="0.3">
      <c r="A322" s="209"/>
      <c r="C322" s="136"/>
      <c r="D322" s="138"/>
      <c r="E322" s="43"/>
      <c r="F322" s="136"/>
      <c r="G322" s="43"/>
      <c r="H322" s="138"/>
      <c r="I322" s="138"/>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244" t="e">
        <f t="shared" si="16"/>
        <v>#N/A</v>
      </c>
      <c r="T322" s="232" t="e">
        <f t="shared" si="17"/>
        <v>#N/A</v>
      </c>
      <c r="U322" s="232" t="e">
        <f t="shared" si="18"/>
        <v>#N/A</v>
      </c>
      <c r="V322" s="232" t="e">
        <f t="shared" si="19"/>
        <v>#N/A</v>
      </c>
      <c r="W322" s="245" t="e">
        <f>VLOOKUP(E322,'PC Receitas'!$AZ$4:$BB$27,3,FALSE)</f>
        <v>#N/A</v>
      </c>
    </row>
    <row r="323" spans="1:23" ht="19.5" customHeight="1" thickTop="1" thickBot="1" x14ac:dyDescent="0.3">
      <c r="A323" s="209"/>
      <c r="C323" s="136"/>
      <c r="D323" s="138"/>
      <c r="E323" s="43"/>
      <c r="F323" s="136"/>
      <c r="G323" s="43"/>
      <c r="H323" s="138"/>
      <c r="I323" s="138"/>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244" t="e">
        <f t="shared" si="16"/>
        <v>#N/A</v>
      </c>
      <c r="T323" s="232" t="e">
        <f t="shared" si="17"/>
        <v>#N/A</v>
      </c>
      <c r="U323" s="232" t="e">
        <f t="shared" si="18"/>
        <v>#N/A</v>
      </c>
      <c r="V323" s="232" t="e">
        <f t="shared" si="19"/>
        <v>#N/A</v>
      </c>
      <c r="W323" s="245" t="e">
        <f>VLOOKUP(E323,'PC Receitas'!$AZ$4:$BB$27,3,FALSE)</f>
        <v>#N/A</v>
      </c>
    </row>
    <row r="324" spans="1:23" ht="19.5" customHeight="1" thickTop="1" thickBot="1" x14ac:dyDescent="0.3">
      <c r="A324" s="209"/>
      <c r="C324" s="136"/>
      <c r="D324" s="138"/>
      <c r="E324" s="43"/>
      <c r="F324" s="195"/>
      <c r="G324" s="43"/>
      <c r="H324" s="43"/>
      <c r="I324" s="43"/>
      <c r="J324" s="228"/>
      <c r="K324" s="228"/>
      <c r="L324" s="44"/>
      <c r="M324" s="122"/>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244" t="e">
        <f t="shared" si="16"/>
        <v>#N/A</v>
      </c>
      <c r="T324" s="232" t="e">
        <f t="shared" si="17"/>
        <v>#N/A</v>
      </c>
      <c r="U324" s="232" t="e">
        <f t="shared" si="18"/>
        <v>#N/A</v>
      </c>
      <c r="V324" s="232" t="e">
        <f t="shared" si="19"/>
        <v>#N/A</v>
      </c>
      <c r="W324" s="245" t="e">
        <f>VLOOKUP(E324,'PC Receitas'!$AZ$4:$BB$27,3,FALSE)</f>
        <v>#N/A</v>
      </c>
    </row>
    <row r="325" spans="1:23" ht="19.5" customHeight="1" thickTop="1" thickBot="1" x14ac:dyDescent="0.3">
      <c r="A325" s="209"/>
      <c r="C325" s="136"/>
      <c r="D325" s="138"/>
      <c r="E325" s="43"/>
      <c r="F325" s="195"/>
      <c r="G325" s="43"/>
      <c r="H325" s="43"/>
      <c r="I325" s="43"/>
      <c r="J325" s="228"/>
      <c r="K325" s="228"/>
      <c r="L325" s="44"/>
      <c r="M325" s="122"/>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244" t="e">
        <f t="shared" si="16"/>
        <v>#N/A</v>
      </c>
      <c r="T325" s="232" t="e">
        <f t="shared" si="17"/>
        <v>#N/A</v>
      </c>
      <c r="U325" s="232" t="e">
        <f t="shared" si="18"/>
        <v>#N/A</v>
      </c>
      <c r="V325" s="232" t="e">
        <f t="shared" si="19"/>
        <v>#N/A</v>
      </c>
      <c r="W325" s="245" t="e">
        <f>VLOOKUP(E325,'PC Receitas'!$AZ$4:$BB$27,3,FALSE)</f>
        <v>#N/A</v>
      </c>
    </row>
    <row r="326" spans="1:23" ht="19.5" customHeight="1" thickTop="1" thickBot="1" x14ac:dyDescent="0.3">
      <c r="A326" s="209"/>
      <c r="C326" s="136"/>
      <c r="D326" s="138"/>
      <c r="E326" s="43"/>
      <c r="F326" s="195"/>
      <c r="G326" s="43"/>
      <c r="H326" s="43"/>
      <c r="I326" s="43"/>
      <c r="J326" s="228"/>
      <c r="K326" s="228"/>
      <c r="L326" s="44"/>
      <c r="M326" s="122"/>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244" t="e">
        <f t="shared" ref="S326:S389" si="20">IF(W326="DESPESAS_COM_RH","Despesa",IF(W326="DESPESAS_OPERACIONAIS","Despesa",IF(W326="DESPESAS_DE_MARKETING","Despesa",IF(W326="IMPOSTOS","Despesa",IF(W326="INVESTIMENTOS","Despesa",IF(W326="DESPESAS_9","Despesas",IF(W326="DESPESAS_10","Despesas",IF(W326="DESPESAS_11","Despesas",IF(W326="DESPESAS_12","Despesas","")))))))))</f>
        <v>#N/A</v>
      </c>
      <c r="T326" s="232" t="e">
        <f t="shared" ref="T326:T389" si="21">IF(W326="DESPESAS_COM_PRODUTOS","Despesa",IF(W326="DESPESAS_COM_SERVICOS","Despesa",IF(W326="DESPESAS_NAO_OPERACIONAIS","Despesa","")))</f>
        <v>#N/A</v>
      </c>
      <c r="U326" s="232" t="e">
        <f t="shared" ref="U326:U389" si="22">IF(W326="RECEITAS_COM_PRODUTO","Receita",IF(W326="RECEITAS_COM_SERVICOS","Receita",IF(W326="RECEITAS_NAO_OPERACIONAIS","Receita",IF(W326="RECEITA_4","Receita",IF(W326="RECEITA_5","Receita",IF(W326="RECEITA_6","Receita",IF(W326="RECEITA_7","Receita",IF(W326="RECEITA_8","Receita",IF(W326="RECEITA_9","Receita",IF(W326="RECEITA_10","Receita",IF(W326="RECEITA_11","Receita",IF(W326="RECEITA_12","Receita",""))))))))))))</f>
        <v>#N/A</v>
      </c>
      <c r="V326" s="232" t="e">
        <f t="shared" ref="V326:V389" si="23">IF(S326&lt;&gt;"",S326,IF(T326&lt;&gt;"",T326,IF(U326&lt;&gt;"",U326,"")))</f>
        <v>#N/A</v>
      </c>
      <c r="W326" s="245" t="e">
        <f>VLOOKUP(E326,'PC Receitas'!$AZ$4:$BB$27,3,FALSE)</f>
        <v>#N/A</v>
      </c>
    </row>
    <row r="327" spans="1:23" ht="19.5" customHeight="1" thickTop="1" thickBot="1" x14ac:dyDescent="0.3">
      <c r="A327" s="209"/>
      <c r="C327" s="136"/>
      <c r="D327" s="138"/>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244" t="e">
        <f t="shared" si="20"/>
        <v>#N/A</v>
      </c>
      <c r="T327" s="232" t="e">
        <f t="shared" si="21"/>
        <v>#N/A</v>
      </c>
      <c r="U327" s="232" t="e">
        <f t="shared" si="22"/>
        <v>#N/A</v>
      </c>
      <c r="V327" s="232" t="e">
        <f t="shared" si="23"/>
        <v>#N/A</v>
      </c>
      <c r="W327" s="245" t="e">
        <f>VLOOKUP(E327,'PC Receitas'!$AZ$4:$BB$27,3,FALSE)</f>
        <v>#N/A</v>
      </c>
    </row>
    <row r="328" spans="1:23" ht="19.5" customHeight="1" thickTop="1" thickBot="1" x14ac:dyDescent="0.3">
      <c r="A328" s="209"/>
      <c r="C328" s="136"/>
      <c r="D328" s="138"/>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244" t="e">
        <f t="shared" si="20"/>
        <v>#N/A</v>
      </c>
      <c r="T328" s="232" t="e">
        <f t="shared" si="21"/>
        <v>#N/A</v>
      </c>
      <c r="U328" s="232" t="e">
        <f t="shared" si="22"/>
        <v>#N/A</v>
      </c>
      <c r="V328" s="232" t="e">
        <f t="shared" si="23"/>
        <v>#N/A</v>
      </c>
      <c r="W328" s="245" t="e">
        <f>VLOOKUP(E328,'PC Receitas'!$AZ$4:$BB$27,3,FALSE)</f>
        <v>#N/A</v>
      </c>
    </row>
    <row r="329" spans="1:23" ht="19.5" customHeight="1" thickTop="1" thickBot="1" x14ac:dyDescent="0.3">
      <c r="A329" s="209"/>
      <c r="C329" s="136"/>
      <c r="D329" s="138"/>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244" t="e">
        <f t="shared" si="20"/>
        <v>#N/A</v>
      </c>
      <c r="T329" s="232" t="e">
        <f t="shared" si="21"/>
        <v>#N/A</v>
      </c>
      <c r="U329" s="232" t="e">
        <f t="shared" si="22"/>
        <v>#N/A</v>
      </c>
      <c r="V329" s="232" t="e">
        <f t="shared" si="23"/>
        <v>#N/A</v>
      </c>
      <c r="W329" s="245" t="e">
        <f>VLOOKUP(E329,'PC Receitas'!$AZ$4:$BB$27,3,FALSE)</f>
        <v>#N/A</v>
      </c>
    </row>
    <row r="330" spans="1:23" ht="19.5" customHeight="1" thickTop="1" thickBot="1" x14ac:dyDescent="0.3">
      <c r="A330" s="209"/>
      <c r="C330" s="136"/>
      <c r="D330" s="138"/>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244" t="e">
        <f t="shared" si="20"/>
        <v>#N/A</v>
      </c>
      <c r="T330" s="232" t="e">
        <f t="shared" si="21"/>
        <v>#N/A</v>
      </c>
      <c r="U330" s="232" t="e">
        <f t="shared" si="22"/>
        <v>#N/A</v>
      </c>
      <c r="V330" s="232" t="e">
        <f t="shared" si="23"/>
        <v>#N/A</v>
      </c>
      <c r="W330" s="245" t="e">
        <f>VLOOKUP(E330,'PC Receitas'!$AZ$4:$BB$27,3,FALSE)</f>
        <v>#N/A</v>
      </c>
    </row>
    <row r="331" spans="1:23" ht="19.5" customHeight="1" thickTop="1" thickBot="1" x14ac:dyDescent="0.3">
      <c r="A331" s="209"/>
      <c r="C331" s="136"/>
      <c r="D331" s="138"/>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244" t="e">
        <f t="shared" si="20"/>
        <v>#N/A</v>
      </c>
      <c r="T331" s="232" t="e">
        <f t="shared" si="21"/>
        <v>#N/A</v>
      </c>
      <c r="U331" s="232" t="e">
        <f t="shared" si="22"/>
        <v>#N/A</v>
      </c>
      <c r="V331" s="232" t="e">
        <f t="shared" si="23"/>
        <v>#N/A</v>
      </c>
      <c r="W331" s="245" t="e">
        <f>VLOOKUP(E331,'PC Receitas'!$AZ$4:$BB$27,3,FALSE)</f>
        <v>#N/A</v>
      </c>
    </row>
    <row r="332" spans="1:23" ht="19.5" customHeight="1" thickTop="1" thickBot="1" x14ac:dyDescent="0.3">
      <c r="A332" s="209"/>
      <c r="C332" s="136"/>
      <c r="D332" s="138"/>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244" t="e">
        <f t="shared" si="20"/>
        <v>#N/A</v>
      </c>
      <c r="T332" s="232" t="e">
        <f t="shared" si="21"/>
        <v>#N/A</v>
      </c>
      <c r="U332" s="232" t="e">
        <f t="shared" si="22"/>
        <v>#N/A</v>
      </c>
      <c r="V332" s="232" t="e">
        <f t="shared" si="23"/>
        <v>#N/A</v>
      </c>
      <c r="W332" s="245" t="e">
        <f>VLOOKUP(E332,'PC Receitas'!$AZ$4:$BB$27,3,FALSE)</f>
        <v>#N/A</v>
      </c>
    </row>
    <row r="333" spans="1:23" ht="19.5" customHeight="1" thickTop="1" thickBot="1" x14ac:dyDescent="0.3">
      <c r="A333" s="209"/>
      <c r="C333" s="136"/>
      <c r="D333" s="138"/>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244" t="e">
        <f t="shared" si="20"/>
        <v>#N/A</v>
      </c>
      <c r="T333" s="232" t="e">
        <f t="shared" si="21"/>
        <v>#N/A</v>
      </c>
      <c r="U333" s="232" t="e">
        <f t="shared" si="22"/>
        <v>#N/A</v>
      </c>
      <c r="V333" s="232" t="e">
        <f t="shared" si="23"/>
        <v>#N/A</v>
      </c>
      <c r="W333" s="245" t="e">
        <f>VLOOKUP(E333,'PC Receitas'!$AZ$4:$BB$27,3,FALSE)</f>
        <v>#N/A</v>
      </c>
    </row>
    <row r="334" spans="1:23" ht="19.5" customHeight="1" thickTop="1" thickBot="1" x14ac:dyDescent="0.3">
      <c r="A334" s="209"/>
      <c r="C334" s="136"/>
      <c r="D334" s="138"/>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244" t="e">
        <f t="shared" si="20"/>
        <v>#N/A</v>
      </c>
      <c r="T334" s="232" t="e">
        <f t="shared" si="21"/>
        <v>#N/A</v>
      </c>
      <c r="U334" s="232" t="e">
        <f t="shared" si="22"/>
        <v>#N/A</v>
      </c>
      <c r="V334" s="232" t="e">
        <f t="shared" si="23"/>
        <v>#N/A</v>
      </c>
      <c r="W334" s="245" t="e">
        <f>VLOOKUP(E334,'PC Receitas'!$AZ$4:$BB$27,3,FALSE)</f>
        <v>#N/A</v>
      </c>
    </row>
    <row r="335" spans="1:23" ht="19.5" customHeight="1" thickTop="1" thickBot="1" x14ac:dyDescent="0.3">
      <c r="A335" s="209"/>
      <c r="C335" s="136"/>
      <c r="D335" s="138"/>
      <c r="E335" s="43"/>
      <c r="F335" s="195"/>
      <c r="G335" s="43"/>
      <c r="H335" s="43"/>
      <c r="I335" s="43"/>
      <c r="J335" s="228"/>
      <c r="K335" s="228"/>
      <c r="L335" s="44"/>
      <c r="M335" s="122"/>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244" t="e">
        <f t="shared" si="20"/>
        <v>#N/A</v>
      </c>
      <c r="T335" s="232" t="e">
        <f t="shared" si="21"/>
        <v>#N/A</v>
      </c>
      <c r="U335" s="232" t="e">
        <f t="shared" si="22"/>
        <v>#N/A</v>
      </c>
      <c r="V335" s="232" t="e">
        <f t="shared" si="23"/>
        <v>#N/A</v>
      </c>
      <c r="W335" s="245" t="e">
        <f>VLOOKUP(E335,'PC Receitas'!$AZ$4:$BB$27,3,FALSE)</f>
        <v>#N/A</v>
      </c>
    </row>
    <row r="336" spans="1:23" ht="19.5" customHeight="1" thickTop="1" thickBot="1" x14ac:dyDescent="0.3">
      <c r="A336" s="209"/>
      <c r="C336" s="136"/>
      <c r="D336" s="138"/>
      <c r="E336" s="43"/>
      <c r="F336" s="195"/>
      <c r="G336" s="43"/>
      <c r="H336" s="43"/>
      <c r="I336" s="43"/>
      <c r="J336" s="228"/>
      <c r="K336" s="228"/>
      <c r="L336" s="44"/>
      <c r="M336" s="122"/>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244" t="e">
        <f t="shared" si="20"/>
        <v>#N/A</v>
      </c>
      <c r="T336" s="232" t="e">
        <f t="shared" si="21"/>
        <v>#N/A</v>
      </c>
      <c r="U336" s="232" t="e">
        <f t="shared" si="22"/>
        <v>#N/A</v>
      </c>
      <c r="V336" s="232" t="e">
        <f t="shared" si="23"/>
        <v>#N/A</v>
      </c>
      <c r="W336" s="245" t="e">
        <f>VLOOKUP(E336,'PC Receitas'!$AZ$4:$BB$27,3,FALSE)</f>
        <v>#N/A</v>
      </c>
    </row>
    <row r="337" spans="1:23" ht="19.5" customHeight="1" thickTop="1" thickBot="1" x14ac:dyDescent="0.3">
      <c r="A337" s="209"/>
      <c r="C337" s="136"/>
      <c r="D337" s="138"/>
      <c r="E337" s="43"/>
      <c r="F337" s="195"/>
      <c r="G337" s="43"/>
      <c r="H337" s="43"/>
      <c r="I337" s="43"/>
      <c r="J337" s="228"/>
      <c r="K337" s="228"/>
      <c r="L337" s="44"/>
      <c r="M337" s="122"/>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244" t="e">
        <f t="shared" si="20"/>
        <v>#N/A</v>
      </c>
      <c r="T337" s="232" t="e">
        <f t="shared" si="21"/>
        <v>#N/A</v>
      </c>
      <c r="U337" s="232" t="e">
        <f t="shared" si="22"/>
        <v>#N/A</v>
      </c>
      <c r="V337" s="232" t="e">
        <f t="shared" si="23"/>
        <v>#N/A</v>
      </c>
      <c r="W337" s="245" t="e">
        <f>VLOOKUP(E337,'PC Receitas'!$AZ$4:$BB$27,3,FALSE)</f>
        <v>#N/A</v>
      </c>
    </row>
    <row r="338" spans="1:23" ht="19.5" customHeight="1" thickTop="1" thickBot="1" x14ac:dyDescent="0.3">
      <c r="A338" s="209"/>
      <c r="C338" s="136"/>
      <c r="D338" s="138"/>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244" t="e">
        <f t="shared" si="20"/>
        <v>#N/A</v>
      </c>
      <c r="T338" s="232" t="e">
        <f t="shared" si="21"/>
        <v>#N/A</v>
      </c>
      <c r="U338" s="232" t="e">
        <f t="shared" si="22"/>
        <v>#N/A</v>
      </c>
      <c r="V338" s="232" t="e">
        <f t="shared" si="23"/>
        <v>#N/A</v>
      </c>
      <c r="W338" s="245" t="e">
        <f>VLOOKUP(E338,'PC Receitas'!$AZ$4:$BB$27,3,FALSE)</f>
        <v>#N/A</v>
      </c>
    </row>
    <row r="339" spans="1:23" ht="19.5" customHeight="1" thickTop="1" thickBot="1" x14ac:dyDescent="0.3">
      <c r="A339" s="209"/>
      <c r="C339" s="136"/>
      <c r="D339" s="138"/>
      <c r="E339" s="43"/>
      <c r="F339" s="136"/>
      <c r="G339" s="43"/>
      <c r="H339" s="138"/>
      <c r="I339" s="138"/>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244" t="e">
        <f t="shared" si="20"/>
        <v>#N/A</v>
      </c>
      <c r="T339" s="232" t="e">
        <f t="shared" si="21"/>
        <v>#N/A</v>
      </c>
      <c r="U339" s="232" t="e">
        <f t="shared" si="22"/>
        <v>#N/A</v>
      </c>
      <c r="V339" s="232" t="e">
        <f t="shared" si="23"/>
        <v>#N/A</v>
      </c>
      <c r="W339" s="245" t="e">
        <f>VLOOKUP(E339,'PC Receitas'!$AZ$4:$BB$27,3,FALSE)</f>
        <v>#N/A</v>
      </c>
    </row>
    <row r="340" spans="1:23" ht="19.5" customHeight="1" thickTop="1" thickBot="1" x14ac:dyDescent="0.3">
      <c r="A340" s="209"/>
      <c r="C340" s="136"/>
      <c r="D340" s="138"/>
      <c r="E340" s="43"/>
      <c r="F340" s="195"/>
      <c r="G340" s="43"/>
      <c r="H340" s="138"/>
      <c r="I340" s="138"/>
      <c r="J340" s="228"/>
      <c r="K340" s="228"/>
      <c r="L340" s="44"/>
      <c r="M340" s="122"/>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244" t="e">
        <f t="shared" si="20"/>
        <v>#N/A</v>
      </c>
      <c r="T340" s="232" t="e">
        <f t="shared" si="21"/>
        <v>#N/A</v>
      </c>
      <c r="U340" s="232" t="e">
        <f t="shared" si="22"/>
        <v>#N/A</v>
      </c>
      <c r="V340" s="232" t="e">
        <f t="shared" si="23"/>
        <v>#N/A</v>
      </c>
      <c r="W340" s="245" t="e">
        <f>VLOOKUP(E340,'PC Receitas'!$AZ$4:$BB$27,3,FALSE)</f>
        <v>#N/A</v>
      </c>
    </row>
    <row r="341" spans="1:23" ht="19.5" customHeight="1" thickTop="1" thickBot="1" x14ac:dyDescent="0.3">
      <c r="A341" s="209"/>
      <c r="C341" s="136"/>
      <c r="D341" s="138"/>
      <c r="E341" s="43"/>
      <c r="F341" s="195"/>
      <c r="G341" s="43"/>
      <c r="H341" s="138"/>
      <c r="I341" s="138"/>
      <c r="J341" s="228"/>
      <c r="K341" s="228"/>
      <c r="L341" s="44"/>
      <c r="M341" s="122"/>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244" t="e">
        <f t="shared" si="20"/>
        <v>#N/A</v>
      </c>
      <c r="T341" s="232" t="e">
        <f t="shared" si="21"/>
        <v>#N/A</v>
      </c>
      <c r="U341" s="232" t="e">
        <f t="shared" si="22"/>
        <v>#N/A</v>
      </c>
      <c r="V341" s="232" t="e">
        <f t="shared" si="23"/>
        <v>#N/A</v>
      </c>
      <c r="W341" s="245" t="e">
        <f>VLOOKUP(E341,'PC Receitas'!$AZ$4:$BB$27,3,FALSE)</f>
        <v>#N/A</v>
      </c>
    </row>
    <row r="342" spans="1:23" ht="19.5" customHeight="1" thickTop="1" thickBot="1" x14ac:dyDescent="0.3">
      <c r="A342" s="209"/>
      <c r="C342" s="136"/>
      <c r="D342" s="138"/>
      <c r="E342" s="43"/>
      <c r="F342" s="195"/>
      <c r="G342" s="43"/>
      <c r="H342" s="43"/>
      <c r="I342" s="43"/>
      <c r="J342" s="228"/>
      <c r="K342" s="228"/>
      <c r="L342" s="44"/>
      <c r="M342" s="122"/>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244" t="e">
        <f t="shared" si="20"/>
        <v>#N/A</v>
      </c>
      <c r="T342" s="232" t="e">
        <f t="shared" si="21"/>
        <v>#N/A</v>
      </c>
      <c r="U342" s="232" t="e">
        <f t="shared" si="22"/>
        <v>#N/A</v>
      </c>
      <c r="V342" s="232" t="e">
        <f t="shared" si="23"/>
        <v>#N/A</v>
      </c>
      <c r="W342" s="245" t="e">
        <f>VLOOKUP(E342,'PC Receitas'!$AZ$4:$BB$27,3,FALSE)</f>
        <v>#N/A</v>
      </c>
    </row>
    <row r="343" spans="1:23" ht="19.5" customHeight="1" thickTop="1" thickBot="1" x14ac:dyDescent="0.3">
      <c r="A343" s="209"/>
      <c r="C343" s="136"/>
      <c r="D343" s="138"/>
      <c r="E343" s="43"/>
      <c r="F343" s="195"/>
      <c r="G343" s="43"/>
      <c r="H343" s="43"/>
      <c r="I343" s="43"/>
      <c r="J343" s="228"/>
      <c r="K343" s="228"/>
      <c r="L343" s="44"/>
      <c r="M343" s="122"/>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244" t="e">
        <f t="shared" si="20"/>
        <v>#N/A</v>
      </c>
      <c r="T343" s="232" t="e">
        <f t="shared" si="21"/>
        <v>#N/A</v>
      </c>
      <c r="U343" s="232" t="e">
        <f t="shared" si="22"/>
        <v>#N/A</v>
      </c>
      <c r="V343" s="232" t="e">
        <f t="shared" si="23"/>
        <v>#N/A</v>
      </c>
      <c r="W343" s="245" t="e">
        <f>VLOOKUP(E343,'PC Receitas'!$AZ$4:$BB$27,3,FALSE)</f>
        <v>#N/A</v>
      </c>
    </row>
    <row r="344" spans="1:23" ht="19.5" customHeight="1" thickTop="1" thickBot="1" x14ac:dyDescent="0.3">
      <c r="A344" s="209"/>
      <c r="C344" s="136"/>
      <c r="D344" s="138"/>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244" t="e">
        <f t="shared" si="20"/>
        <v>#N/A</v>
      </c>
      <c r="T344" s="232" t="e">
        <f t="shared" si="21"/>
        <v>#N/A</v>
      </c>
      <c r="U344" s="232" t="e">
        <f t="shared" si="22"/>
        <v>#N/A</v>
      </c>
      <c r="V344" s="232" t="e">
        <f t="shared" si="23"/>
        <v>#N/A</v>
      </c>
      <c r="W344" s="245" t="e">
        <f>VLOOKUP(E344,'PC Receitas'!$AZ$4:$BB$27,3,FALSE)</f>
        <v>#N/A</v>
      </c>
    </row>
    <row r="345" spans="1:23" ht="19.5" customHeight="1" thickTop="1" thickBot="1" x14ac:dyDescent="0.3">
      <c r="A345" s="209"/>
      <c r="C345" s="136"/>
      <c r="D345" s="138"/>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244" t="e">
        <f t="shared" si="20"/>
        <v>#N/A</v>
      </c>
      <c r="T345" s="232" t="e">
        <f t="shared" si="21"/>
        <v>#N/A</v>
      </c>
      <c r="U345" s="232" t="e">
        <f t="shared" si="22"/>
        <v>#N/A</v>
      </c>
      <c r="V345" s="232" t="e">
        <f t="shared" si="23"/>
        <v>#N/A</v>
      </c>
      <c r="W345" s="245" t="e">
        <f>VLOOKUP(E345,'PC Receitas'!$AZ$4:$BB$27,3,FALSE)</f>
        <v>#N/A</v>
      </c>
    </row>
    <row r="346" spans="1:23" ht="19.5" customHeight="1" thickTop="1" thickBot="1" x14ac:dyDescent="0.3">
      <c r="A346" s="209"/>
      <c r="C346" s="136"/>
      <c r="D346" s="138"/>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244" t="e">
        <f t="shared" si="20"/>
        <v>#N/A</v>
      </c>
      <c r="T346" s="232" t="e">
        <f t="shared" si="21"/>
        <v>#N/A</v>
      </c>
      <c r="U346" s="232" t="e">
        <f t="shared" si="22"/>
        <v>#N/A</v>
      </c>
      <c r="V346" s="232" t="e">
        <f t="shared" si="23"/>
        <v>#N/A</v>
      </c>
      <c r="W346" s="245" t="e">
        <f>VLOOKUP(E346,'PC Receitas'!$AZ$4:$BB$27,3,FALSE)</f>
        <v>#N/A</v>
      </c>
    </row>
    <row r="347" spans="1:23" ht="19.5" customHeight="1" thickTop="1" thickBot="1" x14ac:dyDescent="0.3">
      <c r="A347" s="209"/>
      <c r="C347" s="136"/>
      <c r="D347" s="138"/>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244" t="e">
        <f t="shared" si="20"/>
        <v>#N/A</v>
      </c>
      <c r="T347" s="232" t="e">
        <f t="shared" si="21"/>
        <v>#N/A</v>
      </c>
      <c r="U347" s="232" t="e">
        <f t="shared" si="22"/>
        <v>#N/A</v>
      </c>
      <c r="V347" s="232" t="e">
        <f t="shared" si="23"/>
        <v>#N/A</v>
      </c>
      <c r="W347" s="245" t="e">
        <f>VLOOKUP(E347,'PC Receitas'!$AZ$4:$BB$27,3,FALSE)</f>
        <v>#N/A</v>
      </c>
    </row>
    <row r="348" spans="1:23" ht="19.5" customHeight="1" thickTop="1" thickBot="1" x14ac:dyDescent="0.3">
      <c r="A348" s="209"/>
      <c r="C348" s="136"/>
      <c r="D348" s="138"/>
      <c r="E348" s="43"/>
      <c r="F348" s="195"/>
      <c r="G348" s="43"/>
      <c r="H348" s="43"/>
      <c r="I348" s="43"/>
      <c r="J348" s="228"/>
      <c r="K348" s="228"/>
      <c r="L348" s="44"/>
      <c r="M348" s="122"/>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244" t="e">
        <f t="shared" si="20"/>
        <v>#N/A</v>
      </c>
      <c r="T348" s="232" t="e">
        <f t="shared" si="21"/>
        <v>#N/A</v>
      </c>
      <c r="U348" s="232" t="e">
        <f t="shared" si="22"/>
        <v>#N/A</v>
      </c>
      <c r="V348" s="232" t="e">
        <f t="shared" si="23"/>
        <v>#N/A</v>
      </c>
      <c r="W348" s="245" t="e">
        <f>VLOOKUP(E348,'PC Receitas'!$AZ$4:$BB$27,3,FALSE)</f>
        <v>#N/A</v>
      </c>
    </row>
    <row r="349" spans="1:23" ht="19.5" customHeight="1" thickTop="1" thickBot="1" x14ac:dyDescent="0.3">
      <c r="A349" s="209"/>
      <c r="C349" s="136"/>
      <c r="D349" s="138"/>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244" t="e">
        <f t="shared" si="20"/>
        <v>#N/A</v>
      </c>
      <c r="T349" s="232" t="e">
        <f t="shared" si="21"/>
        <v>#N/A</v>
      </c>
      <c r="U349" s="232" t="e">
        <f t="shared" si="22"/>
        <v>#N/A</v>
      </c>
      <c r="V349" s="232" t="e">
        <f t="shared" si="23"/>
        <v>#N/A</v>
      </c>
      <c r="W349" s="245" t="e">
        <f>VLOOKUP(E349,'PC Receitas'!$AZ$4:$BB$27,3,FALSE)</f>
        <v>#N/A</v>
      </c>
    </row>
    <row r="350" spans="1:23" ht="19.5" customHeight="1" thickTop="1" thickBot="1" x14ac:dyDescent="0.3">
      <c r="A350" s="209"/>
      <c r="C350" s="136"/>
      <c r="D350" s="138"/>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244" t="e">
        <f t="shared" si="20"/>
        <v>#N/A</v>
      </c>
      <c r="T350" s="232" t="e">
        <f t="shared" si="21"/>
        <v>#N/A</v>
      </c>
      <c r="U350" s="232" t="e">
        <f t="shared" si="22"/>
        <v>#N/A</v>
      </c>
      <c r="V350" s="232" t="e">
        <f t="shared" si="23"/>
        <v>#N/A</v>
      </c>
      <c r="W350" s="245" t="e">
        <f>VLOOKUP(E350,'PC Receitas'!$AZ$4:$BB$27,3,FALSE)</f>
        <v>#N/A</v>
      </c>
    </row>
    <row r="351" spans="1:23" ht="19.5" customHeight="1" thickTop="1" thickBot="1" x14ac:dyDescent="0.3">
      <c r="A351" s="209"/>
      <c r="C351" s="136"/>
      <c r="D351" s="138"/>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244" t="e">
        <f t="shared" si="20"/>
        <v>#N/A</v>
      </c>
      <c r="T351" s="232" t="e">
        <f t="shared" si="21"/>
        <v>#N/A</v>
      </c>
      <c r="U351" s="232" t="e">
        <f t="shared" si="22"/>
        <v>#N/A</v>
      </c>
      <c r="V351" s="232" t="e">
        <f t="shared" si="23"/>
        <v>#N/A</v>
      </c>
      <c r="W351" s="245" t="e">
        <f>VLOOKUP(E351,'PC Receitas'!$AZ$4:$BB$27,3,FALSE)</f>
        <v>#N/A</v>
      </c>
    </row>
    <row r="352" spans="1:23" ht="19.5" customHeight="1" thickTop="1" thickBot="1" x14ac:dyDescent="0.3">
      <c r="A352" s="209"/>
      <c r="C352" s="136"/>
      <c r="D352" s="138"/>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244" t="e">
        <f t="shared" si="20"/>
        <v>#N/A</v>
      </c>
      <c r="T352" s="232" t="e">
        <f t="shared" si="21"/>
        <v>#N/A</v>
      </c>
      <c r="U352" s="232" t="e">
        <f t="shared" si="22"/>
        <v>#N/A</v>
      </c>
      <c r="V352" s="232" t="e">
        <f t="shared" si="23"/>
        <v>#N/A</v>
      </c>
      <c r="W352" s="245" t="e">
        <f>VLOOKUP(E352,'PC Receitas'!$AZ$4:$BB$27,3,FALSE)</f>
        <v>#N/A</v>
      </c>
    </row>
    <row r="353" spans="1:23" ht="19.5" customHeight="1" thickTop="1" thickBot="1" x14ac:dyDescent="0.3">
      <c r="A353" s="209"/>
      <c r="C353" s="136"/>
      <c r="D353" s="138"/>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244" t="e">
        <f t="shared" si="20"/>
        <v>#N/A</v>
      </c>
      <c r="T353" s="232" t="e">
        <f t="shared" si="21"/>
        <v>#N/A</v>
      </c>
      <c r="U353" s="232" t="e">
        <f t="shared" si="22"/>
        <v>#N/A</v>
      </c>
      <c r="V353" s="232" t="e">
        <f t="shared" si="23"/>
        <v>#N/A</v>
      </c>
      <c r="W353" s="245" t="e">
        <f>VLOOKUP(E353,'PC Receitas'!$AZ$4:$BB$27,3,FALSE)</f>
        <v>#N/A</v>
      </c>
    </row>
    <row r="354" spans="1:23" ht="19.5" customHeight="1" thickTop="1" thickBot="1" x14ac:dyDescent="0.3">
      <c r="A354" s="209"/>
      <c r="C354" s="136"/>
      <c r="D354" s="138"/>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244" t="e">
        <f t="shared" si="20"/>
        <v>#N/A</v>
      </c>
      <c r="T354" s="232" t="e">
        <f t="shared" si="21"/>
        <v>#N/A</v>
      </c>
      <c r="U354" s="232" t="e">
        <f t="shared" si="22"/>
        <v>#N/A</v>
      </c>
      <c r="V354" s="232" t="e">
        <f t="shared" si="23"/>
        <v>#N/A</v>
      </c>
      <c r="W354" s="245" t="e">
        <f>VLOOKUP(E354,'PC Receitas'!$AZ$4:$BB$27,3,FALSE)</f>
        <v>#N/A</v>
      </c>
    </row>
    <row r="355" spans="1:23" ht="19.5" customHeight="1" thickTop="1" thickBot="1" x14ac:dyDescent="0.3">
      <c r="A355" s="209"/>
      <c r="C355" s="136"/>
      <c r="D355" s="138"/>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244" t="e">
        <f t="shared" si="20"/>
        <v>#N/A</v>
      </c>
      <c r="T355" s="232" t="e">
        <f t="shared" si="21"/>
        <v>#N/A</v>
      </c>
      <c r="U355" s="232" t="e">
        <f t="shared" si="22"/>
        <v>#N/A</v>
      </c>
      <c r="V355" s="232" t="e">
        <f t="shared" si="23"/>
        <v>#N/A</v>
      </c>
      <c r="W355" s="245" t="e">
        <f>VLOOKUP(E355,'PC Receitas'!$AZ$4:$BB$27,3,FALSE)</f>
        <v>#N/A</v>
      </c>
    </row>
    <row r="356" spans="1:23" ht="19.5" customHeight="1" thickTop="1" thickBot="1" x14ac:dyDescent="0.3">
      <c r="A356" s="209"/>
      <c r="C356" s="136"/>
      <c r="D356" s="138"/>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244" t="e">
        <f t="shared" si="20"/>
        <v>#N/A</v>
      </c>
      <c r="T356" s="232" t="e">
        <f t="shared" si="21"/>
        <v>#N/A</v>
      </c>
      <c r="U356" s="232" t="e">
        <f t="shared" si="22"/>
        <v>#N/A</v>
      </c>
      <c r="V356" s="232" t="e">
        <f t="shared" si="23"/>
        <v>#N/A</v>
      </c>
      <c r="W356" s="245" t="e">
        <f>VLOOKUP(E356,'PC Receitas'!$AZ$4:$BB$27,3,FALSE)</f>
        <v>#N/A</v>
      </c>
    </row>
    <row r="357" spans="1:23" ht="19.5" customHeight="1" thickTop="1" thickBot="1" x14ac:dyDescent="0.3">
      <c r="A357" s="209"/>
      <c r="C357" s="136"/>
      <c r="D357" s="138"/>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244" t="e">
        <f t="shared" si="20"/>
        <v>#N/A</v>
      </c>
      <c r="T357" s="232" t="e">
        <f t="shared" si="21"/>
        <v>#N/A</v>
      </c>
      <c r="U357" s="232" t="e">
        <f t="shared" si="22"/>
        <v>#N/A</v>
      </c>
      <c r="V357" s="232" t="e">
        <f t="shared" si="23"/>
        <v>#N/A</v>
      </c>
      <c r="W357" s="245" t="e">
        <f>VLOOKUP(E357,'PC Receitas'!$AZ$4:$BB$27,3,FALSE)</f>
        <v>#N/A</v>
      </c>
    </row>
    <row r="358" spans="1:23" ht="19.5" customHeight="1" thickTop="1" thickBot="1" x14ac:dyDescent="0.3">
      <c r="A358" s="209"/>
      <c r="C358" s="136"/>
      <c r="D358" s="138"/>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244" t="e">
        <f t="shared" si="20"/>
        <v>#N/A</v>
      </c>
      <c r="T358" s="232" t="e">
        <f t="shared" si="21"/>
        <v>#N/A</v>
      </c>
      <c r="U358" s="232" t="e">
        <f t="shared" si="22"/>
        <v>#N/A</v>
      </c>
      <c r="V358" s="232" t="e">
        <f t="shared" si="23"/>
        <v>#N/A</v>
      </c>
      <c r="W358" s="245" t="e">
        <f>VLOOKUP(E358,'PC Receitas'!$AZ$4:$BB$27,3,FALSE)</f>
        <v>#N/A</v>
      </c>
    </row>
    <row r="359" spans="1:23" ht="19.5" customHeight="1" thickTop="1" thickBot="1" x14ac:dyDescent="0.3">
      <c r="A359" s="209"/>
      <c r="C359" s="136"/>
      <c r="D359" s="138"/>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244" t="e">
        <f t="shared" si="20"/>
        <v>#N/A</v>
      </c>
      <c r="T359" s="232" t="e">
        <f t="shared" si="21"/>
        <v>#N/A</v>
      </c>
      <c r="U359" s="232" t="e">
        <f t="shared" si="22"/>
        <v>#N/A</v>
      </c>
      <c r="V359" s="232" t="e">
        <f t="shared" si="23"/>
        <v>#N/A</v>
      </c>
      <c r="W359" s="245" t="e">
        <f>VLOOKUP(E359,'PC Receitas'!$AZ$4:$BB$27,3,FALSE)</f>
        <v>#N/A</v>
      </c>
    </row>
    <row r="360" spans="1:23" ht="19.5" customHeight="1" thickTop="1" thickBot="1" x14ac:dyDescent="0.3">
      <c r="A360" s="209"/>
      <c r="C360" s="136"/>
      <c r="D360" s="138"/>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244" t="e">
        <f t="shared" si="20"/>
        <v>#N/A</v>
      </c>
      <c r="T360" s="232" t="e">
        <f t="shared" si="21"/>
        <v>#N/A</v>
      </c>
      <c r="U360" s="232" t="e">
        <f t="shared" si="22"/>
        <v>#N/A</v>
      </c>
      <c r="V360" s="232" t="e">
        <f t="shared" si="23"/>
        <v>#N/A</v>
      </c>
      <c r="W360" s="245" t="e">
        <f>VLOOKUP(E360,'PC Receitas'!$AZ$4:$BB$27,3,FALSE)</f>
        <v>#N/A</v>
      </c>
    </row>
    <row r="361" spans="1:23" ht="19.5" customHeight="1" thickTop="1" thickBot="1" x14ac:dyDescent="0.3">
      <c r="A361" s="209"/>
      <c r="C361" s="136"/>
      <c r="D361" s="138"/>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244" t="e">
        <f t="shared" si="20"/>
        <v>#N/A</v>
      </c>
      <c r="T361" s="232" t="e">
        <f t="shared" si="21"/>
        <v>#N/A</v>
      </c>
      <c r="U361" s="232" t="e">
        <f t="shared" si="22"/>
        <v>#N/A</v>
      </c>
      <c r="V361" s="232" t="e">
        <f t="shared" si="23"/>
        <v>#N/A</v>
      </c>
      <c r="W361" s="245" t="e">
        <f>VLOOKUP(E361,'PC Receitas'!$AZ$4:$BB$27,3,FALSE)</f>
        <v>#N/A</v>
      </c>
    </row>
    <row r="362" spans="1:23" ht="19.5" customHeight="1" thickTop="1" thickBot="1" x14ac:dyDescent="0.3">
      <c r="A362" s="209"/>
      <c r="C362" s="136"/>
      <c r="D362" s="138"/>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244" t="e">
        <f t="shared" si="20"/>
        <v>#N/A</v>
      </c>
      <c r="T362" s="232" t="e">
        <f t="shared" si="21"/>
        <v>#N/A</v>
      </c>
      <c r="U362" s="232" t="e">
        <f t="shared" si="22"/>
        <v>#N/A</v>
      </c>
      <c r="V362" s="232" t="e">
        <f t="shared" si="23"/>
        <v>#N/A</v>
      </c>
      <c r="W362" s="245" t="e">
        <f>VLOOKUP(E362,'PC Receitas'!$AZ$4:$BB$27,3,FALSE)</f>
        <v>#N/A</v>
      </c>
    </row>
    <row r="363" spans="1:23" ht="19.5" customHeight="1" thickTop="1" thickBot="1" x14ac:dyDescent="0.3">
      <c r="A363" s="209"/>
      <c r="C363" s="136"/>
      <c r="D363" s="138"/>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244" t="e">
        <f t="shared" si="20"/>
        <v>#N/A</v>
      </c>
      <c r="T363" s="232" t="e">
        <f t="shared" si="21"/>
        <v>#N/A</v>
      </c>
      <c r="U363" s="232" t="e">
        <f t="shared" si="22"/>
        <v>#N/A</v>
      </c>
      <c r="V363" s="232" t="e">
        <f t="shared" si="23"/>
        <v>#N/A</v>
      </c>
      <c r="W363" s="245" t="e">
        <f>VLOOKUP(E363,'PC Receitas'!$AZ$4:$BB$27,3,FALSE)</f>
        <v>#N/A</v>
      </c>
    </row>
    <row r="364" spans="1:23" ht="19.5" customHeight="1" thickTop="1" thickBot="1" x14ac:dyDescent="0.3">
      <c r="A364" s="209"/>
      <c r="C364" s="136"/>
      <c r="D364" s="138"/>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244" t="e">
        <f t="shared" si="20"/>
        <v>#N/A</v>
      </c>
      <c r="T364" s="232" t="e">
        <f t="shared" si="21"/>
        <v>#N/A</v>
      </c>
      <c r="U364" s="232" t="e">
        <f t="shared" si="22"/>
        <v>#N/A</v>
      </c>
      <c r="V364" s="232" t="e">
        <f t="shared" si="23"/>
        <v>#N/A</v>
      </c>
      <c r="W364" s="245" t="e">
        <f>VLOOKUP(E364,'PC Receitas'!$AZ$4:$BB$27,3,FALSE)</f>
        <v>#N/A</v>
      </c>
    </row>
    <row r="365" spans="1:23" ht="19.5" customHeight="1" thickTop="1" thickBot="1" x14ac:dyDescent="0.3">
      <c r="A365" s="209"/>
      <c r="C365" s="136"/>
      <c r="D365" s="138"/>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244" t="e">
        <f t="shared" si="20"/>
        <v>#N/A</v>
      </c>
      <c r="T365" s="232" t="e">
        <f t="shared" si="21"/>
        <v>#N/A</v>
      </c>
      <c r="U365" s="232" t="e">
        <f t="shared" si="22"/>
        <v>#N/A</v>
      </c>
      <c r="V365" s="232" t="e">
        <f t="shared" si="23"/>
        <v>#N/A</v>
      </c>
      <c r="W365" s="245" t="e">
        <f>VLOOKUP(E365,'PC Receitas'!$AZ$4:$BB$27,3,FALSE)</f>
        <v>#N/A</v>
      </c>
    </row>
    <row r="366" spans="1:23" ht="19.5" customHeight="1" thickTop="1" thickBot="1" x14ac:dyDescent="0.3">
      <c r="A366" s="209"/>
      <c r="C366" s="136"/>
      <c r="D366" s="138"/>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244" t="e">
        <f t="shared" si="20"/>
        <v>#N/A</v>
      </c>
      <c r="T366" s="232" t="e">
        <f t="shared" si="21"/>
        <v>#N/A</v>
      </c>
      <c r="U366" s="232" t="e">
        <f t="shared" si="22"/>
        <v>#N/A</v>
      </c>
      <c r="V366" s="232" t="e">
        <f t="shared" si="23"/>
        <v>#N/A</v>
      </c>
      <c r="W366" s="245" t="e">
        <f>VLOOKUP(E366,'PC Receitas'!$AZ$4:$BB$27,3,FALSE)</f>
        <v>#N/A</v>
      </c>
    </row>
    <row r="367" spans="1:23" ht="19.5" customHeight="1" thickTop="1" thickBot="1" x14ac:dyDescent="0.3">
      <c r="A367" s="209"/>
      <c r="C367" s="136"/>
      <c r="D367" s="138"/>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244" t="e">
        <f t="shared" si="20"/>
        <v>#N/A</v>
      </c>
      <c r="T367" s="232" t="e">
        <f t="shared" si="21"/>
        <v>#N/A</v>
      </c>
      <c r="U367" s="232" t="e">
        <f t="shared" si="22"/>
        <v>#N/A</v>
      </c>
      <c r="V367" s="232" t="e">
        <f t="shared" si="23"/>
        <v>#N/A</v>
      </c>
      <c r="W367" s="245" t="e">
        <f>VLOOKUP(E367,'PC Receitas'!$AZ$4:$BB$27,3,FALSE)</f>
        <v>#N/A</v>
      </c>
    </row>
    <row r="368" spans="1:23" ht="19.5" customHeight="1" thickTop="1" thickBot="1" x14ac:dyDescent="0.3">
      <c r="A368" s="209"/>
      <c r="C368" s="136"/>
      <c r="D368" s="138"/>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244" t="e">
        <f t="shared" si="20"/>
        <v>#N/A</v>
      </c>
      <c r="T368" s="232" t="e">
        <f t="shared" si="21"/>
        <v>#N/A</v>
      </c>
      <c r="U368" s="232" t="e">
        <f t="shared" si="22"/>
        <v>#N/A</v>
      </c>
      <c r="V368" s="232" t="e">
        <f t="shared" si="23"/>
        <v>#N/A</v>
      </c>
      <c r="W368" s="245" t="e">
        <f>VLOOKUP(E368,'PC Receitas'!$AZ$4:$BB$27,3,FALSE)</f>
        <v>#N/A</v>
      </c>
    </row>
    <row r="369" spans="1:23" ht="19.5" customHeight="1" thickTop="1" thickBot="1" x14ac:dyDescent="0.3">
      <c r="A369" s="209"/>
      <c r="C369" s="136"/>
      <c r="D369" s="138"/>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244" t="e">
        <f t="shared" si="20"/>
        <v>#N/A</v>
      </c>
      <c r="T369" s="232" t="e">
        <f t="shared" si="21"/>
        <v>#N/A</v>
      </c>
      <c r="U369" s="232" t="e">
        <f t="shared" si="22"/>
        <v>#N/A</v>
      </c>
      <c r="V369" s="232" t="e">
        <f t="shared" si="23"/>
        <v>#N/A</v>
      </c>
      <c r="W369" s="245" t="e">
        <f>VLOOKUP(E369,'PC Receitas'!$AZ$4:$BB$27,3,FALSE)</f>
        <v>#N/A</v>
      </c>
    </row>
    <row r="370" spans="1:23" ht="19.5" customHeight="1" thickTop="1" thickBot="1" x14ac:dyDescent="0.3">
      <c r="A370" s="209"/>
      <c r="C370" s="136"/>
      <c r="D370" s="138"/>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244" t="e">
        <f t="shared" si="20"/>
        <v>#N/A</v>
      </c>
      <c r="T370" s="232" t="e">
        <f t="shared" si="21"/>
        <v>#N/A</v>
      </c>
      <c r="U370" s="232" t="e">
        <f t="shared" si="22"/>
        <v>#N/A</v>
      </c>
      <c r="V370" s="232" t="e">
        <f t="shared" si="23"/>
        <v>#N/A</v>
      </c>
      <c r="W370" s="245" t="e">
        <f>VLOOKUP(E370,'PC Receitas'!$AZ$4:$BB$27,3,FALSE)</f>
        <v>#N/A</v>
      </c>
    </row>
    <row r="371" spans="1:23" ht="19.5" customHeight="1" thickTop="1" thickBot="1" x14ac:dyDescent="0.3">
      <c r="A371" s="209"/>
      <c r="C371" s="136"/>
      <c r="D371" s="138"/>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244" t="e">
        <f t="shared" si="20"/>
        <v>#N/A</v>
      </c>
      <c r="T371" s="232" t="e">
        <f t="shared" si="21"/>
        <v>#N/A</v>
      </c>
      <c r="U371" s="232" t="e">
        <f t="shared" si="22"/>
        <v>#N/A</v>
      </c>
      <c r="V371" s="232" t="e">
        <f t="shared" si="23"/>
        <v>#N/A</v>
      </c>
      <c r="W371" s="245" t="e">
        <f>VLOOKUP(E371,'PC Receitas'!$AZ$4:$BB$27,3,FALSE)</f>
        <v>#N/A</v>
      </c>
    </row>
    <row r="372" spans="1:23" ht="19.5" customHeight="1" thickTop="1" thickBot="1" x14ac:dyDescent="0.3">
      <c r="A372" s="209"/>
      <c r="C372" s="136"/>
      <c r="D372" s="138"/>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244" t="e">
        <f t="shared" si="20"/>
        <v>#N/A</v>
      </c>
      <c r="T372" s="232" t="e">
        <f t="shared" si="21"/>
        <v>#N/A</v>
      </c>
      <c r="U372" s="232" t="e">
        <f t="shared" si="22"/>
        <v>#N/A</v>
      </c>
      <c r="V372" s="232" t="e">
        <f t="shared" si="23"/>
        <v>#N/A</v>
      </c>
      <c r="W372" s="245" t="e">
        <f>VLOOKUP(E372,'PC Receitas'!$AZ$4:$BB$27,3,FALSE)</f>
        <v>#N/A</v>
      </c>
    </row>
    <row r="373" spans="1:23" ht="19.5" customHeight="1" thickTop="1" thickBot="1" x14ac:dyDescent="0.3">
      <c r="A373" s="209"/>
      <c r="C373" s="136"/>
      <c r="D373" s="138"/>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244" t="e">
        <f t="shared" si="20"/>
        <v>#N/A</v>
      </c>
      <c r="T373" s="232" t="e">
        <f t="shared" si="21"/>
        <v>#N/A</v>
      </c>
      <c r="U373" s="232" t="e">
        <f t="shared" si="22"/>
        <v>#N/A</v>
      </c>
      <c r="V373" s="232" t="e">
        <f t="shared" si="23"/>
        <v>#N/A</v>
      </c>
      <c r="W373" s="245" t="e">
        <f>VLOOKUP(E373,'PC Receitas'!$AZ$4:$BB$27,3,FALSE)</f>
        <v>#N/A</v>
      </c>
    </row>
    <row r="374" spans="1:23" ht="19.5" customHeight="1" thickTop="1" thickBot="1" x14ac:dyDescent="0.3">
      <c r="A374" s="209"/>
      <c r="C374" s="136"/>
      <c r="D374" s="138"/>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244" t="e">
        <f t="shared" si="20"/>
        <v>#N/A</v>
      </c>
      <c r="T374" s="232" t="e">
        <f t="shared" si="21"/>
        <v>#N/A</v>
      </c>
      <c r="U374" s="232" t="e">
        <f t="shared" si="22"/>
        <v>#N/A</v>
      </c>
      <c r="V374" s="232" t="e">
        <f t="shared" si="23"/>
        <v>#N/A</v>
      </c>
      <c r="W374" s="245" t="e">
        <f>VLOOKUP(E374,'PC Receitas'!$AZ$4:$BB$27,3,FALSE)</f>
        <v>#N/A</v>
      </c>
    </row>
    <row r="375" spans="1:23" ht="19.5" customHeight="1" thickTop="1" thickBot="1" x14ac:dyDescent="0.3">
      <c r="A375" s="209"/>
      <c r="C375" s="136"/>
      <c r="D375" s="138"/>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244" t="e">
        <f t="shared" si="20"/>
        <v>#N/A</v>
      </c>
      <c r="T375" s="232" t="e">
        <f t="shared" si="21"/>
        <v>#N/A</v>
      </c>
      <c r="U375" s="232" t="e">
        <f t="shared" si="22"/>
        <v>#N/A</v>
      </c>
      <c r="V375" s="232" t="e">
        <f t="shared" si="23"/>
        <v>#N/A</v>
      </c>
      <c r="W375" s="245" t="e">
        <f>VLOOKUP(E375,'PC Receitas'!$AZ$4:$BB$27,3,FALSE)</f>
        <v>#N/A</v>
      </c>
    </row>
    <row r="376" spans="1:23" ht="19.5" customHeight="1" thickTop="1" thickBot="1" x14ac:dyDescent="0.3">
      <c r="A376" s="209"/>
      <c r="C376" s="136"/>
      <c r="D376" s="138"/>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244" t="e">
        <f t="shared" si="20"/>
        <v>#N/A</v>
      </c>
      <c r="T376" s="232" t="e">
        <f t="shared" si="21"/>
        <v>#N/A</v>
      </c>
      <c r="U376" s="232" t="e">
        <f t="shared" si="22"/>
        <v>#N/A</v>
      </c>
      <c r="V376" s="232" t="e">
        <f t="shared" si="23"/>
        <v>#N/A</v>
      </c>
      <c r="W376" s="245" t="e">
        <f>VLOOKUP(E376,'PC Receitas'!$AZ$4:$BB$27,3,FALSE)</f>
        <v>#N/A</v>
      </c>
    </row>
    <row r="377" spans="1:23" ht="19.5" customHeight="1" thickTop="1" thickBot="1" x14ac:dyDescent="0.3">
      <c r="A377" s="209"/>
      <c r="C377" s="136"/>
      <c r="D377" s="138"/>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244" t="e">
        <f t="shared" si="20"/>
        <v>#N/A</v>
      </c>
      <c r="T377" s="232" t="e">
        <f t="shared" si="21"/>
        <v>#N/A</v>
      </c>
      <c r="U377" s="232" t="e">
        <f t="shared" si="22"/>
        <v>#N/A</v>
      </c>
      <c r="V377" s="232" t="e">
        <f t="shared" si="23"/>
        <v>#N/A</v>
      </c>
      <c r="W377" s="245" t="e">
        <f>VLOOKUP(E377,'PC Receitas'!$AZ$4:$BB$27,3,FALSE)</f>
        <v>#N/A</v>
      </c>
    </row>
    <row r="378" spans="1:23" ht="19.5" customHeight="1" thickTop="1" thickBot="1" x14ac:dyDescent="0.3">
      <c r="A378" s="209"/>
      <c r="C378" s="136"/>
      <c r="D378" s="138"/>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244" t="e">
        <f t="shared" si="20"/>
        <v>#N/A</v>
      </c>
      <c r="T378" s="232" t="e">
        <f t="shared" si="21"/>
        <v>#N/A</v>
      </c>
      <c r="U378" s="232" t="e">
        <f t="shared" si="22"/>
        <v>#N/A</v>
      </c>
      <c r="V378" s="232" t="e">
        <f t="shared" si="23"/>
        <v>#N/A</v>
      </c>
      <c r="W378" s="245" t="e">
        <f>VLOOKUP(E378,'PC Receitas'!$AZ$4:$BB$27,3,FALSE)</f>
        <v>#N/A</v>
      </c>
    </row>
    <row r="379" spans="1:23" ht="19.5" customHeight="1" thickTop="1" thickBot="1" x14ac:dyDescent="0.3">
      <c r="A379" s="209"/>
      <c r="C379" s="136"/>
      <c r="D379" s="138"/>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244" t="e">
        <f t="shared" si="20"/>
        <v>#N/A</v>
      </c>
      <c r="T379" s="232" t="e">
        <f t="shared" si="21"/>
        <v>#N/A</v>
      </c>
      <c r="U379" s="232" t="e">
        <f t="shared" si="22"/>
        <v>#N/A</v>
      </c>
      <c r="V379" s="232" t="e">
        <f t="shared" si="23"/>
        <v>#N/A</v>
      </c>
      <c r="W379" s="245" t="e">
        <f>VLOOKUP(E379,'PC Receitas'!$AZ$4:$BB$27,3,FALSE)</f>
        <v>#N/A</v>
      </c>
    </row>
    <row r="380" spans="1:23" ht="19.5" customHeight="1" thickTop="1" thickBot="1" x14ac:dyDescent="0.3">
      <c r="A380" s="209"/>
      <c r="C380" s="136"/>
      <c r="D380" s="138"/>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244" t="e">
        <f t="shared" si="20"/>
        <v>#N/A</v>
      </c>
      <c r="T380" s="232" t="e">
        <f t="shared" si="21"/>
        <v>#N/A</v>
      </c>
      <c r="U380" s="232" t="e">
        <f t="shared" si="22"/>
        <v>#N/A</v>
      </c>
      <c r="V380" s="232" t="e">
        <f t="shared" si="23"/>
        <v>#N/A</v>
      </c>
      <c r="W380" s="245" t="e">
        <f>VLOOKUP(E380,'PC Receitas'!$AZ$4:$BB$27,3,FALSE)</f>
        <v>#N/A</v>
      </c>
    </row>
    <row r="381" spans="1:23" ht="19.5" customHeight="1" thickTop="1" thickBot="1" x14ac:dyDescent="0.3">
      <c r="A381" s="209"/>
      <c r="C381" s="136"/>
      <c r="D381" s="138"/>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244" t="e">
        <f t="shared" si="20"/>
        <v>#N/A</v>
      </c>
      <c r="T381" s="232" t="e">
        <f t="shared" si="21"/>
        <v>#N/A</v>
      </c>
      <c r="U381" s="232" t="e">
        <f t="shared" si="22"/>
        <v>#N/A</v>
      </c>
      <c r="V381" s="232" t="e">
        <f t="shared" si="23"/>
        <v>#N/A</v>
      </c>
      <c r="W381" s="245" t="e">
        <f>VLOOKUP(E381,'PC Receitas'!$AZ$4:$BB$27,3,FALSE)</f>
        <v>#N/A</v>
      </c>
    </row>
    <row r="382" spans="1:23" ht="19.5" customHeight="1" thickTop="1" thickBot="1" x14ac:dyDescent="0.3">
      <c r="A382" s="209"/>
      <c r="C382" s="136"/>
      <c r="D382" s="138"/>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244" t="e">
        <f t="shared" si="20"/>
        <v>#N/A</v>
      </c>
      <c r="T382" s="232" t="e">
        <f t="shared" si="21"/>
        <v>#N/A</v>
      </c>
      <c r="U382" s="232" t="e">
        <f t="shared" si="22"/>
        <v>#N/A</v>
      </c>
      <c r="V382" s="232" t="e">
        <f t="shared" si="23"/>
        <v>#N/A</v>
      </c>
      <c r="W382" s="245" t="e">
        <f>VLOOKUP(E382,'PC Receitas'!$AZ$4:$BB$27,3,FALSE)</f>
        <v>#N/A</v>
      </c>
    </row>
    <row r="383" spans="1:23" ht="19.5" customHeight="1" thickTop="1" thickBot="1" x14ac:dyDescent="0.3">
      <c r="A383" s="209"/>
      <c r="C383" s="136"/>
      <c r="D383" s="138"/>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244" t="e">
        <f t="shared" si="20"/>
        <v>#N/A</v>
      </c>
      <c r="T383" s="232" t="e">
        <f t="shared" si="21"/>
        <v>#N/A</v>
      </c>
      <c r="U383" s="232" t="e">
        <f t="shared" si="22"/>
        <v>#N/A</v>
      </c>
      <c r="V383" s="232" t="e">
        <f t="shared" si="23"/>
        <v>#N/A</v>
      </c>
      <c r="W383" s="245" t="e">
        <f>VLOOKUP(E383,'PC Receitas'!$AZ$4:$BB$27,3,FALSE)</f>
        <v>#N/A</v>
      </c>
    </row>
    <row r="384" spans="1:23" ht="19.5" customHeight="1" thickTop="1" thickBot="1" x14ac:dyDescent="0.3">
      <c r="A384" s="209"/>
      <c r="C384" s="136"/>
      <c r="D384" s="138"/>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244" t="e">
        <f t="shared" si="20"/>
        <v>#N/A</v>
      </c>
      <c r="T384" s="232" t="e">
        <f t="shared" si="21"/>
        <v>#N/A</v>
      </c>
      <c r="U384" s="232" t="e">
        <f t="shared" si="22"/>
        <v>#N/A</v>
      </c>
      <c r="V384" s="232" t="e">
        <f t="shared" si="23"/>
        <v>#N/A</v>
      </c>
      <c r="W384" s="245" t="e">
        <f>VLOOKUP(E384,'PC Receitas'!$AZ$4:$BB$27,3,FALSE)</f>
        <v>#N/A</v>
      </c>
    </row>
    <row r="385" spans="1:23" ht="19.5" customHeight="1" thickTop="1" thickBot="1" x14ac:dyDescent="0.3">
      <c r="A385" s="209"/>
      <c r="C385" s="136"/>
      <c r="D385" s="138"/>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244" t="e">
        <f t="shared" si="20"/>
        <v>#N/A</v>
      </c>
      <c r="T385" s="232" t="e">
        <f t="shared" si="21"/>
        <v>#N/A</v>
      </c>
      <c r="U385" s="232" t="e">
        <f t="shared" si="22"/>
        <v>#N/A</v>
      </c>
      <c r="V385" s="232" t="e">
        <f t="shared" si="23"/>
        <v>#N/A</v>
      </c>
      <c r="W385" s="245" t="e">
        <f>VLOOKUP(E385,'PC Receitas'!$AZ$4:$BB$27,3,FALSE)</f>
        <v>#N/A</v>
      </c>
    </row>
    <row r="386" spans="1:23" ht="19.5" customHeight="1" thickTop="1" thickBot="1" x14ac:dyDescent="0.3">
      <c r="A386" s="209"/>
      <c r="C386" s="136"/>
      <c r="D386" s="138"/>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244" t="e">
        <f t="shared" si="20"/>
        <v>#N/A</v>
      </c>
      <c r="T386" s="232" t="e">
        <f t="shared" si="21"/>
        <v>#N/A</v>
      </c>
      <c r="U386" s="232" t="e">
        <f t="shared" si="22"/>
        <v>#N/A</v>
      </c>
      <c r="V386" s="232" t="e">
        <f t="shared" si="23"/>
        <v>#N/A</v>
      </c>
      <c r="W386" s="245" t="e">
        <f>VLOOKUP(E386,'PC Receitas'!$AZ$4:$BB$27,3,FALSE)</f>
        <v>#N/A</v>
      </c>
    </row>
    <row r="387" spans="1:23" ht="19.5" customHeight="1" thickTop="1" thickBot="1" x14ac:dyDescent="0.3">
      <c r="A387" s="209"/>
      <c r="C387" s="136"/>
      <c r="D387" s="138"/>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244" t="e">
        <f t="shared" si="20"/>
        <v>#N/A</v>
      </c>
      <c r="T387" s="232" t="e">
        <f t="shared" si="21"/>
        <v>#N/A</v>
      </c>
      <c r="U387" s="232" t="e">
        <f t="shared" si="22"/>
        <v>#N/A</v>
      </c>
      <c r="V387" s="232" t="e">
        <f t="shared" si="23"/>
        <v>#N/A</v>
      </c>
      <c r="W387" s="245" t="e">
        <f>VLOOKUP(E387,'PC Receitas'!$AZ$4:$BB$27,3,FALSE)</f>
        <v>#N/A</v>
      </c>
    </row>
    <row r="388" spans="1:23" ht="19.5" customHeight="1" thickTop="1" thickBot="1" x14ac:dyDescent="0.3">
      <c r="A388" s="209"/>
      <c r="C388" s="136"/>
      <c r="D388" s="138"/>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244" t="e">
        <f t="shared" si="20"/>
        <v>#N/A</v>
      </c>
      <c r="T388" s="232" t="e">
        <f t="shared" si="21"/>
        <v>#N/A</v>
      </c>
      <c r="U388" s="232" t="e">
        <f t="shared" si="22"/>
        <v>#N/A</v>
      </c>
      <c r="V388" s="232" t="e">
        <f t="shared" si="23"/>
        <v>#N/A</v>
      </c>
      <c r="W388" s="245" t="e">
        <f>VLOOKUP(E388,'PC Receitas'!$AZ$4:$BB$27,3,FALSE)</f>
        <v>#N/A</v>
      </c>
    </row>
    <row r="389" spans="1:23" ht="19.5" customHeight="1" thickTop="1" thickBot="1" x14ac:dyDescent="0.3">
      <c r="A389" s="209"/>
      <c r="C389" s="136"/>
      <c r="D389" s="138"/>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244" t="e">
        <f t="shared" si="20"/>
        <v>#N/A</v>
      </c>
      <c r="T389" s="232" t="e">
        <f t="shared" si="21"/>
        <v>#N/A</v>
      </c>
      <c r="U389" s="232" t="e">
        <f t="shared" si="22"/>
        <v>#N/A</v>
      </c>
      <c r="V389" s="232" t="e">
        <f t="shared" si="23"/>
        <v>#N/A</v>
      </c>
      <c r="W389" s="245" t="e">
        <f>VLOOKUP(E389,'PC Receitas'!$AZ$4:$BB$27,3,FALSE)</f>
        <v>#N/A</v>
      </c>
    </row>
    <row r="390" spans="1:23" ht="19.5" customHeight="1" thickTop="1" thickBot="1" x14ac:dyDescent="0.3">
      <c r="A390" s="209"/>
      <c r="C390" s="136"/>
      <c r="D390" s="138"/>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244" t="e">
        <f t="shared" ref="S390:S453" si="24">IF(W390="DESPESAS_COM_RH","Despesa",IF(W390="DESPESAS_OPERACIONAIS","Despesa",IF(W390="DESPESAS_DE_MARKETING","Despesa",IF(W390="IMPOSTOS","Despesa",IF(W390="INVESTIMENTOS","Despesa",IF(W390="DESPESAS_9","Despesas",IF(W390="DESPESAS_10","Despesas",IF(W390="DESPESAS_11","Despesas",IF(W390="DESPESAS_12","Despesas","")))))))))</f>
        <v>#N/A</v>
      </c>
      <c r="T390" s="232" t="e">
        <f t="shared" ref="T390:T453" si="25">IF(W390="DESPESAS_COM_PRODUTOS","Despesa",IF(W390="DESPESAS_COM_SERVICOS","Despesa",IF(W390="DESPESAS_NAO_OPERACIONAIS","Despesa","")))</f>
        <v>#N/A</v>
      </c>
      <c r="U390" s="232" t="e">
        <f t="shared" ref="U390:U453" si="26">IF(W390="RECEITAS_COM_PRODUTO","Receita",IF(W390="RECEITAS_COM_SERVICOS","Receita",IF(W390="RECEITAS_NAO_OPERACIONAIS","Receita",IF(W390="RECEITA_4","Receita",IF(W390="RECEITA_5","Receita",IF(W390="RECEITA_6","Receita",IF(W390="RECEITA_7","Receita",IF(W390="RECEITA_8","Receita",IF(W390="RECEITA_9","Receita",IF(W390="RECEITA_10","Receita",IF(W390="RECEITA_11","Receita",IF(W390="RECEITA_12","Receita",""))))))))))))</f>
        <v>#N/A</v>
      </c>
      <c r="V390" s="232" t="e">
        <f t="shared" ref="V390:V453" si="27">IF(S390&lt;&gt;"",S390,IF(T390&lt;&gt;"",T390,IF(U390&lt;&gt;"",U390,"")))</f>
        <v>#N/A</v>
      </c>
      <c r="W390" s="245" t="e">
        <f>VLOOKUP(E390,'PC Receitas'!$AZ$4:$BB$27,3,FALSE)</f>
        <v>#N/A</v>
      </c>
    </row>
    <row r="391" spans="1:23" ht="19.5" customHeight="1" thickTop="1" thickBot="1" x14ac:dyDescent="0.3">
      <c r="A391" s="209"/>
      <c r="C391" s="136"/>
      <c r="D391" s="138"/>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244" t="e">
        <f t="shared" si="24"/>
        <v>#N/A</v>
      </c>
      <c r="T391" s="232" t="e">
        <f t="shared" si="25"/>
        <v>#N/A</v>
      </c>
      <c r="U391" s="232" t="e">
        <f t="shared" si="26"/>
        <v>#N/A</v>
      </c>
      <c r="V391" s="232" t="e">
        <f t="shared" si="27"/>
        <v>#N/A</v>
      </c>
      <c r="W391" s="245" t="e">
        <f>VLOOKUP(E391,'PC Receitas'!$AZ$4:$BB$27,3,FALSE)</f>
        <v>#N/A</v>
      </c>
    </row>
    <row r="392" spans="1:23" ht="19.5" customHeight="1" thickTop="1" thickBot="1" x14ac:dyDescent="0.3">
      <c r="A392" s="209"/>
      <c r="C392" s="136"/>
      <c r="D392" s="138"/>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244" t="e">
        <f t="shared" si="24"/>
        <v>#N/A</v>
      </c>
      <c r="T392" s="232" t="e">
        <f t="shared" si="25"/>
        <v>#N/A</v>
      </c>
      <c r="U392" s="232" t="e">
        <f t="shared" si="26"/>
        <v>#N/A</v>
      </c>
      <c r="V392" s="232" t="e">
        <f t="shared" si="27"/>
        <v>#N/A</v>
      </c>
      <c r="W392" s="245" t="e">
        <f>VLOOKUP(E392,'PC Receitas'!$AZ$4:$BB$27,3,FALSE)</f>
        <v>#N/A</v>
      </c>
    </row>
    <row r="393" spans="1:23" ht="19.5" customHeight="1" thickTop="1" thickBot="1" x14ac:dyDescent="0.3">
      <c r="A393" s="209"/>
      <c r="C393" s="136"/>
      <c r="D393" s="138"/>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244" t="e">
        <f t="shared" si="24"/>
        <v>#N/A</v>
      </c>
      <c r="T393" s="232" t="e">
        <f t="shared" si="25"/>
        <v>#N/A</v>
      </c>
      <c r="U393" s="232" t="e">
        <f t="shared" si="26"/>
        <v>#N/A</v>
      </c>
      <c r="V393" s="232" t="e">
        <f t="shared" si="27"/>
        <v>#N/A</v>
      </c>
      <c r="W393" s="245" t="e">
        <f>VLOOKUP(E393,'PC Receitas'!$AZ$4:$BB$27,3,FALSE)</f>
        <v>#N/A</v>
      </c>
    </row>
    <row r="394" spans="1:23" ht="19.5" customHeight="1" thickTop="1" thickBot="1" x14ac:dyDescent="0.3">
      <c r="A394" s="209"/>
      <c r="C394" s="136"/>
      <c r="D394" s="138"/>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244" t="e">
        <f t="shared" si="24"/>
        <v>#N/A</v>
      </c>
      <c r="T394" s="232" t="e">
        <f t="shared" si="25"/>
        <v>#N/A</v>
      </c>
      <c r="U394" s="232" t="e">
        <f t="shared" si="26"/>
        <v>#N/A</v>
      </c>
      <c r="V394" s="232" t="e">
        <f t="shared" si="27"/>
        <v>#N/A</v>
      </c>
      <c r="W394" s="245" t="e">
        <f>VLOOKUP(E394,'PC Receitas'!$AZ$4:$BB$27,3,FALSE)</f>
        <v>#N/A</v>
      </c>
    </row>
    <row r="395" spans="1:23" ht="19.5" customHeight="1" thickTop="1" thickBot="1" x14ac:dyDescent="0.3">
      <c r="A395" s="209"/>
      <c r="C395" s="136"/>
      <c r="D395" s="138"/>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244" t="e">
        <f t="shared" si="24"/>
        <v>#N/A</v>
      </c>
      <c r="T395" s="232" t="e">
        <f t="shared" si="25"/>
        <v>#N/A</v>
      </c>
      <c r="U395" s="232" t="e">
        <f t="shared" si="26"/>
        <v>#N/A</v>
      </c>
      <c r="V395" s="232" t="e">
        <f t="shared" si="27"/>
        <v>#N/A</v>
      </c>
      <c r="W395" s="245" t="e">
        <f>VLOOKUP(E395,'PC Receitas'!$AZ$4:$BB$27,3,FALSE)</f>
        <v>#N/A</v>
      </c>
    </row>
    <row r="396" spans="1:23" ht="19.5" customHeight="1" thickTop="1" thickBot="1" x14ac:dyDescent="0.3">
      <c r="A396" s="209"/>
      <c r="C396" s="136"/>
      <c r="D396" s="138"/>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244" t="e">
        <f t="shared" si="24"/>
        <v>#N/A</v>
      </c>
      <c r="T396" s="232" t="e">
        <f t="shared" si="25"/>
        <v>#N/A</v>
      </c>
      <c r="U396" s="232" t="e">
        <f t="shared" si="26"/>
        <v>#N/A</v>
      </c>
      <c r="V396" s="232" t="e">
        <f t="shared" si="27"/>
        <v>#N/A</v>
      </c>
      <c r="W396" s="245" t="e">
        <f>VLOOKUP(E396,'PC Receitas'!$AZ$4:$BB$27,3,FALSE)</f>
        <v>#N/A</v>
      </c>
    </row>
    <row r="397" spans="1:23" ht="19.5" customHeight="1" thickTop="1" thickBot="1" x14ac:dyDescent="0.3">
      <c r="A397" s="209"/>
      <c r="C397" s="136"/>
      <c r="D397" s="138"/>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244" t="e">
        <f t="shared" si="24"/>
        <v>#N/A</v>
      </c>
      <c r="T397" s="232" t="e">
        <f t="shared" si="25"/>
        <v>#N/A</v>
      </c>
      <c r="U397" s="232" t="e">
        <f t="shared" si="26"/>
        <v>#N/A</v>
      </c>
      <c r="V397" s="232" t="e">
        <f t="shared" si="27"/>
        <v>#N/A</v>
      </c>
      <c r="W397" s="245" t="e">
        <f>VLOOKUP(E397,'PC Receitas'!$AZ$4:$BB$27,3,FALSE)</f>
        <v>#N/A</v>
      </c>
    </row>
    <row r="398" spans="1:23" ht="19.5" customHeight="1" thickTop="1" thickBot="1" x14ac:dyDescent="0.3">
      <c r="A398" s="209"/>
      <c r="C398" s="136"/>
      <c r="D398" s="138"/>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244" t="e">
        <f t="shared" si="24"/>
        <v>#N/A</v>
      </c>
      <c r="T398" s="232" t="e">
        <f t="shared" si="25"/>
        <v>#N/A</v>
      </c>
      <c r="U398" s="232" t="e">
        <f t="shared" si="26"/>
        <v>#N/A</v>
      </c>
      <c r="V398" s="232" t="e">
        <f t="shared" si="27"/>
        <v>#N/A</v>
      </c>
      <c r="W398" s="245" t="e">
        <f>VLOOKUP(E398,'PC Receitas'!$AZ$4:$BB$27,3,FALSE)</f>
        <v>#N/A</v>
      </c>
    </row>
    <row r="399" spans="1:23" ht="19.5" customHeight="1" thickTop="1" thickBot="1" x14ac:dyDescent="0.3">
      <c r="A399" s="209"/>
      <c r="C399" s="136"/>
      <c r="D399" s="138"/>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244" t="e">
        <f t="shared" si="24"/>
        <v>#N/A</v>
      </c>
      <c r="T399" s="232" t="e">
        <f t="shared" si="25"/>
        <v>#N/A</v>
      </c>
      <c r="U399" s="232" t="e">
        <f t="shared" si="26"/>
        <v>#N/A</v>
      </c>
      <c r="V399" s="232" t="e">
        <f t="shared" si="27"/>
        <v>#N/A</v>
      </c>
      <c r="W399" s="245" t="e">
        <f>VLOOKUP(E399,'PC Receitas'!$AZ$4:$BB$27,3,FALSE)</f>
        <v>#N/A</v>
      </c>
    </row>
    <row r="400" spans="1:23" ht="19.5" customHeight="1" thickTop="1" thickBot="1" x14ac:dyDescent="0.3">
      <c r="A400" s="209"/>
      <c r="C400" s="136"/>
      <c r="D400" s="138"/>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244" t="e">
        <f t="shared" si="24"/>
        <v>#N/A</v>
      </c>
      <c r="T400" s="232" t="e">
        <f t="shared" si="25"/>
        <v>#N/A</v>
      </c>
      <c r="U400" s="232" t="e">
        <f t="shared" si="26"/>
        <v>#N/A</v>
      </c>
      <c r="V400" s="232" t="e">
        <f t="shared" si="27"/>
        <v>#N/A</v>
      </c>
      <c r="W400" s="245" t="e">
        <f>VLOOKUP(E400,'PC Receitas'!$AZ$4:$BB$27,3,FALSE)</f>
        <v>#N/A</v>
      </c>
    </row>
    <row r="401" spans="1:23" ht="19.5" customHeight="1" thickTop="1" thickBot="1" x14ac:dyDescent="0.3">
      <c r="A401" s="209"/>
      <c r="C401" s="136"/>
      <c r="D401" s="138"/>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244" t="e">
        <f t="shared" si="24"/>
        <v>#N/A</v>
      </c>
      <c r="T401" s="232" t="e">
        <f t="shared" si="25"/>
        <v>#N/A</v>
      </c>
      <c r="U401" s="232" t="e">
        <f t="shared" si="26"/>
        <v>#N/A</v>
      </c>
      <c r="V401" s="232" t="e">
        <f t="shared" si="27"/>
        <v>#N/A</v>
      </c>
      <c r="W401" s="245" t="e">
        <f>VLOOKUP(E401,'PC Receitas'!$AZ$4:$BB$27,3,FALSE)</f>
        <v>#N/A</v>
      </c>
    </row>
    <row r="402" spans="1:23" ht="19.5" customHeight="1" thickTop="1" thickBot="1" x14ac:dyDescent="0.3">
      <c r="A402" s="209"/>
      <c r="C402" s="136"/>
      <c r="D402" s="138"/>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244" t="e">
        <f t="shared" si="24"/>
        <v>#N/A</v>
      </c>
      <c r="T402" s="232" t="e">
        <f t="shared" si="25"/>
        <v>#N/A</v>
      </c>
      <c r="U402" s="232" t="e">
        <f t="shared" si="26"/>
        <v>#N/A</v>
      </c>
      <c r="V402" s="232" t="e">
        <f t="shared" si="27"/>
        <v>#N/A</v>
      </c>
      <c r="W402" s="245" t="e">
        <f>VLOOKUP(E402,'PC Receitas'!$AZ$4:$BB$27,3,FALSE)</f>
        <v>#N/A</v>
      </c>
    </row>
    <row r="403" spans="1:23" ht="19.5" customHeight="1" thickTop="1" thickBot="1" x14ac:dyDescent="0.3">
      <c r="A403" s="209"/>
      <c r="C403" s="136"/>
      <c r="D403" s="138"/>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244" t="e">
        <f t="shared" si="24"/>
        <v>#N/A</v>
      </c>
      <c r="T403" s="232" t="e">
        <f t="shared" si="25"/>
        <v>#N/A</v>
      </c>
      <c r="U403" s="232" t="e">
        <f t="shared" si="26"/>
        <v>#N/A</v>
      </c>
      <c r="V403" s="232" t="e">
        <f t="shared" si="27"/>
        <v>#N/A</v>
      </c>
      <c r="W403" s="245" t="e">
        <f>VLOOKUP(E403,'PC Receitas'!$AZ$4:$BB$27,3,FALSE)</f>
        <v>#N/A</v>
      </c>
    </row>
    <row r="404" spans="1:23" ht="19.5" customHeight="1" thickTop="1" thickBot="1" x14ac:dyDescent="0.3">
      <c r="A404" s="209"/>
      <c r="C404" s="136"/>
      <c r="D404" s="138"/>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244" t="e">
        <f t="shared" si="24"/>
        <v>#N/A</v>
      </c>
      <c r="T404" s="232" t="e">
        <f t="shared" si="25"/>
        <v>#N/A</v>
      </c>
      <c r="U404" s="232" t="e">
        <f t="shared" si="26"/>
        <v>#N/A</v>
      </c>
      <c r="V404" s="232" t="e">
        <f t="shared" si="27"/>
        <v>#N/A</v>
      </c>
      <c r="W404" s="245" t="e">
        <f>VLOOKUP(E404,'PC Receitas'!$AZ$4:$BB$27,3,FALSE)</f>
        <v>#N/A</v>
      </c>
    </row>
    <row r="405" spans="1:23" ht="19.5" customHeight="1" thickTop="1" thickBot="1" x14ac:dyDescent="0.3">
      <c r="A405" s="209"/>
      <c r="C405" s="136"/>
      <c r="D405" s="138"/>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244" t="e">
        <f t="shared" si="24"/>
        <v>#N/A</v>
      </c>
      <c r="T405" s="232" t="e">
        <f t="shared" si="25"/>
        <v>#N/A</v>
      </c>
      <c r="U405" s="232" t="e">
        <f t="shared" si="26"/>
        <v>#N/A</v>
      </c>
      <c r="V405" s="232" t="e">
        <f t="shared" si="27"/>
        <v>#N/A</v>
      </c>
      <c r="W405" s="245" t="e">
        <f>VLOOKUP(E405,'PC Receitas'!$AZ$4:$BB$27,3,FALSE)</f>
        <v>#N/A</v>
      </c>
    </row>
    <row r="406" spans="1:23" ht="19.5" customHeight="1" thickTop="1" thickBot="1" x14ac:dyDescent="0.3">
      <c r="A406" s="209"/>
      <c r="C406" s="136"/>
      <c r="D406" s="138"/>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244" t="e">
        <f t="shared" si="24"/>
        <v>#N/A</v>
      </c>
      <c r="T406" s="232" t="e">
        <f t="shared" si="25"/>
        <v>#N/A</v>
      </c>
      <c r="U406" s="232" t="e">
        <f t="shared" si="26"/>
        <v>#N/A</v>
      </c>
      <c r="V406" s="232" t="e">
        <f t="shared" si="27"/>
        <v>#N/A</v>
      </c>
      <c r="W406" s="245" t="e">
        <f>VLOOKUP(E406,'PC Receitas'!$AZ$4:$BB$27,3,FALSE)</f>
        <v>#N/A</v>
      </c>
    </row>
    <row r="407" spans="1:23" ht="19.5" customHeight="1" thickTop="1" thickBot="1" x14ac:dyDescent="0.3">
      <c r="A407" s="209"/>
      <c r="C407" s="136"/>
      <c r="D407" s="138"/>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244" t="e">
        <f t="shared" si="24"/>
        <v>#N/A</v>
      </c>
      <c r="T407" s="232" t="e">
        <f t="shared" si="25"/>
        <v>#N/A</v>
      </c>
      <c r="U407" s="232" t="e">
        <f t="shared" si="26"/>
        <v>#N/A</v>
      </c>
      <c r="V407" s="232" t="e">
        <f t="shared" si="27"/>
        <v>#N/A</v>
      </c>
      <c r="W407" s="245" t="e">
        <f>VLOOKUP(E407,'PC Receitas'!$AZ$4:$BB$27,3,FALSE)</f>
        <v>#N/A</v>
      </c>
    </row>
    <row r="408" spans="1:23" ht="19.5" customHeight="1" thickTop="1" thickBot="1" x14ac:dyDescent="0.3">
      <c r="A408" s="209"/>
      <c r="C408" s="136"/>
      <c r="D408" s="138"/>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244" t="e">
        <f t="shared" si="24"/>
        <v>#N/A</v>
      </c>
      <c r="T408" s="232" t="e">
        <f t="shared" si="25"/>
        <v>#N/A</v>
      </c>
      <c r="U408" s="232" t="e">
        <f t="shared" si="26"/>
        <v>#N/A</v>
      </c>
      <c r="V408" s="232" t="e">
        <f t="shared" si="27"/>
        <v>#N/A</v>
      </c>
      <c r="W408" s="245" t="e">
        <f>VLOOKUP(E408,'PC Receitas'!$AZ$4:$BB$27,3,FALSE)</f>
        <v>#N/A</v>
      </c>
    </row>
    <row r="409" spans="1:23" ht="19.5" customHeight="1" thickTop="1" thickBot="1" x14ac:dyDescent="0.3">
      <c r="A409" s="209"/>
      <c r="C409" s="136"/>
      <c r="D409" s="138"/>
      <c r="E409" s="43"/>
      <c r="F409" s="195"/>
      <c r="G409" s="43"/>
      <c r="H409" s="43"/>
      <c r="I409" s="43"/>
      <c r="J409" s="228"/>
      <c r="K409" s="228"/>
      <c r="L409" s="44"/>
      <c r="M409" s="122"/>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244" t="e">
        <f t="shared" si="24"/>
        <v>#N/A</v>
      </c>
      <c r="T409" s="232" t="e">
        <f t="shared" si="25"/>
        <v>#N/A</v>
      </c>
      <c r="U409" s="232" t="e">
        <f t="shared" si="26"/>
        <v>#N/A</v>
      </c>
      <c r="V409" s="232" t="e">
        <f t="shared" si="27"/>
        <v>#N/A</v>
      </c>
      <c r="W409" s="245" t="e">
        <f>VLOOKUP(E409,'PC Receitas'!$AZ$4:$BB$27,3,FALSE)</f>
        <v>#N/A</v>
      </c>
    </row>
    <row r="410" spans="1:23" ht="19.5" customHeight="1" thickTop="1" thickBot="1" x14ac:dyDescent="0.3">
      <c r="A410" s="209"/>
      <c r="C410" s="136"/>
      <c r="D410" s="138"/>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244" t="e">
        <f t="shared" si="24"/>
        <v>#N/A</v>
      </c>
      <c r="T410" s="232" t="e">
        <f t="shared" si="25"/>
        <v>#N/A</v>
      </c>
      <c r="U410" s="232" t="e">
        <f t="shared" si="26"/>
        <v>#N/A</v>
      </c>
      <c r="V410" s="232" t="e">
        <f t="shared" si="27"/>
        <v>#N/A</v>
      </c>
      <c r="W410" s="245" t="e">
        <f>VLOOKUP(E410,'PC Receitas'!$AZ$4:$BB$27,3,FALSE)</f>
        <v>#N/A</v>
      </c>
    </row>
    <row r="411" spans="1:23" ht="19.5" customHeight="1" thickTop="1" thickBot="1" x14ac:dyDescent="0.3">
      <c r="A411" s="209"/>
      <c r="C411" s="136"/>
      <c r="D411" s="138"/>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244" t="e">
        <f t="shared" si="24"/>
        <v>#N/A</v>
      </c>
      <c r="T411" s="232" t="e">
        <f t="shared" si="25"/>
        <v>#N/A</v>
      </c>
      <c r="U411" s="232" t="e">
        <f t="shared" si="26"/>
        <v>#N/A</v>
      </c>
      <c r="V411" s="232" t="e">
        <f t="shared" si="27"/>
        <v>#N/A</v>
      </c>
      <c r="W411" s="245" t="e">
        <f>VLOOKUP(E411,'PC Receitas'!$AZ$4:$BB$27,3,FALSE)</f>
        <v>#N/A</v>
      </c>
    </row>
    <row r="412" spans="1:23" ht="19.5" customHeight="1" thickTop="1" thickBot="1" x14ac:dyDescent="0.3">
      <c r="A412" s="209"/>
      <c r="C412" s="136"/>
      <c r="D412" s="138"/>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244" t="e">
        <f t="shared" si="24"/>
        <v>#N/A</v>
      </c>
      <c r="T412" s="232" t="e">
        <f t="shared" si="25"/>
        <v>#N/A</v>
      </c>
      <c r="U412" s="232" t="e">
        <f t="shared" si="26"/>
        <v>#N/A</v>
      </c>
      <c r="V412" s="232" t="e">
        <f t="shared" si="27"/>
        <v>#N/A</v>
      </c>
      <c r="W412" s="245" t="e">
        <f>VLOOKUP(E412,'PC Receitas'!$AZ$4:$BB$27,3,FALSE)</f>
        <v>#N/A</v>
      </c>
    </row>
    <row r="413" spans="1:23" ht="19.5" customHeight="1" thickTop="1" thickBot="1" x14ac:dyDescent="0.3">
      <c r="A413" s="209"/>
      <c r="C413" s="136"/>
      <c r="D413" s="138"/>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244" t="e">
        <f t="shared" si="24"/>
        <v>#N/A</v>
      </c>
      <c r="T413" s="232" t="e">
        <f t="shared" si="25"/>
        <v>#N/A</v>
      </c>
      <c r="U413" s="232" t="e">
        <f t="shared" si="26"/>
        <v>#N/A</v>
      </c>
      <c r="V413" s="232" t="e">
        <f t="shared" si="27"/>
        <v>#N/A</v>
      </c>
      <c r="W413" s="245" t="e">
        <f>VLOOKUP(E413,'PC Receitas'!$AZ$4:$BB$27,3,FALSE)</f>
        <v>#N/A</v>
      </c>
    </row>
    <row r="414" spans="1:23" ht="19.5" customHeight="1" thickTop="1" thickBot="1" x14ac:dyDescent="0.3">
      <c r="A414" s="209"/>
      <c r="C414" s="136"/>
      <c r="D414" s="138"/>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244" t="e">
        <f t="shared" si="24"/>
        <v>#N/A</v>
      </c>
      <c r="T414" s="232" t="e">
        <f t="shared" si="25"/>
        <v>#N/A</v>
      </c>
      <c r="U414" s="232" t="e">
        <f t="shared" si="26"/>
        <v>#N/A</v>
      </c>
      <c r="V414" s="232" t="e">
        <f t="shared" si="27"/>
        <v>#N/A</v>
      </c>
      <c r="W414" s="245" t="e">
        <f>VLOOKUP(E414,'PC Receitas'!$AZ$4:$BB$27,3,FALSE)</f>
        <v>#N/A</v>
      </c>
    </row>
    <row r="415" spans="1:23" ht="19.5" customHeight="1" thickTop="1" thickBot="1" x14ac:dyDescent="0.3">
      <c r="A415" s="209"/>
      <c r="C415" s="136"/>
      <c r="D415" s="138"/>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244" t="e">
        <f t="shared" si="24"/>
        <v>#N/A</v>
      </c>
      <c r="T415" s="232" t="e">
        <f t="shared" si="25"/>
        <v>#N/A</v>
      </c>
      <c r="U415" s="232" t="e">
        <f t="shared" si="26"/>
        <v>#N/A</v>
      </c>
      <c r="V415" s="232" t="e">
        <f t="shared" si="27"/>
        <v>#N/A</v>
      </c>
      <c r="W415" s="245" t="e">
        <f>VLOOKUP(E415,'PC Receitas'!$AZ$4:$BB$27,3,FALSE)</f>
        <v>#N/A</v>
      </c>
    </row>
    <row r="416" spans="1:23" ht="19.5" customHeight="1" thickTop="1" thickBot="1" x14ac:dyDescent="0.3">
      <c r="A416" s="209"/>
      <c r="C416" s="136"/>
      <c r="D416" s="138"/>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244" t="e">
        <f t="shared" si="24"/>
        <v>#N/A</v>
      </c>
      <c r="T416" s="232" t="e">
        <f t="shared" si="25"/>
        <v>#N/A</v>
      </c>
      <c r="U416" s="232" t="e">
        <f t="shared" si="26"/>
        <v>#N/A</v>
      </c>
      <c r="V416" s="232" t="e">
        <f t="shared" si="27"/>
        <v>#N/A</v>
      </c>
      <c r="W416" s="245" t="e">
        <f>VLOOKUP(E416,'PC Receitas'!$AZ$4:$BB$27,3,FALSE)</f>
        <v>#N/A</v>
      </c>
    </row>
    <row r="417" spans="1:23" ht="19.5" customHeight="1" thickTop="1" thickBot="1" x14ac:dyDescent="0.3">
      <c r="A417" s="209"/>
      <c r="C417" s="136"/>
      <c r="D417" s="138"/>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244" t="e">
        <f t="shared" si="24"/>
        <v>#N/A</v>
      </c>
      <c r="T417" s="232" t="e">
        <f t="shared" si="25"/>
        <v>#N/A</v>
      </c>
      <c r="U417" s="232" t="e">
        <f t="shared" si="26"/>
        <v>#N/A</v>
      </c>
      <c r="V417" s="232" t="e">
        <f t="shared" si="27"/>
        <v>#N/A</v>
      </c>
      <c r="W417" s="245" t="e">
        <f>VLOOKUP(E417,'PC Receitas'!$AZ$4:$BB$27,3,FALSE)</f>
        <v>#N/A</v>
      </c>
    </row>
    <row r="418" spans="1:23" ht="19.5" customHeight="1" thickTop="1" thickBot="1" x14ac:dyDescent="0.3">
      <c r="A418" s="209"/>
      <c r="C418" s="136"/>
      <c r="D418" s="138"/>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244" t="e">
        <f t="shared" si="24"/>
        <v>#N/A</v>
      </c>
      <c r="T418" s="232" t="e">
        <f t="shared" si="25"/>
        <v>#N/A</v>
      </c>
      <c r="U418" s="232" t="e">
        <f t="shared" si="26"/>
        <v>#N/A</v>
      </c>
      <c r="V418" s="232" t="e">
        <f t="shared" si="27"/>
        <v>#N/A</v>
      </c>
      <c r="W418" s="245" t="e">
        <f>VLOOKUP(E418,'PC Receitas'!$AZ$4:$BB$27,3,FALSE)</f>
        <v>#N/A</v>
      </c>
    </row>
    <row r="419" spans="1:23" ht="19.5" customHeight="1" thickTop="1" thickBot="1" x14ac:dyDescent="0.3">
      <c r="A419" s="209"/>
      <c r="C419" s="136"/>
      <c r="D419" s="138"/>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244" t="e">
        <f t="shared" si="24"/>
        <v>#N/A</v>
      </c>
      <c r="T419" s="232" t="e">
        <f t="shared" si="25"/>
        <v>#N/A</v>
      </c>
      <c r="U419" s="232" t="e">
        <f t="shared" si="26"/>
        <v>#N/A</v>
      </c>
      <c r="V419" s="232" t="e">
        <f t="shared" si="27"/>
        <v>#N/A</v>
      </c>
      <c r="W419" s="245" t="e">
        <f>VLOOKUP(E419,'PC Receitas'!$AZ$4:$BB$27,3,FALSE)</f>
        <v>#N/A</v>
      </c>
    </row>
    <row r="420" spans="1:23" ht="19.5" customHeight="1" thickTop="1" thickBot="1" x14ac:dyDescent="0.3">
      <c r="A420" s="209"/>
      <c r="C420" s="136"/>
      <c r="D420" s="138"/>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244" t="e">
        <f t="shared" si="24"/>
        <v>#N/A</v>
      </c>
      <c r="T420" s="232" t="e">
        <f t="shared" si="25"/>
        <v>#N/A</v>
      </c>
      <c r="U420" s="232" t="e">
        <f t="shared" si="26"/>
        <v>#N/A</v>
      </c>
      <c r="V420" s="232" t="e">
        <f t="shared" si="27"/>
        <v>#N/A</v>
      </c>
      <c r="W420" s="245" t="e">
        <f>VLOOKUP(E420,'PC Receitas'!$AZ$4:$BB$27,3,FALSE)</f>
        <v>#N/A</v>
      </c>
    </row>
    <row r="421" spans="1:23" ht="19.5" customHeight="1" thickTop="1" thickBot="1" x14ac:dyDescent="0.3">
      <c r="A421" s="209"/>
      <c r="C421" s="136"/>
      <c r="D421" s="138"/>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244" t="e">
        <f t="shared" si="24"/>
        <v>#N/A</v>
      </c>
      <c r="T421" s="232" t="e">
        <f t="shared" si="25"/>
        <v>#N/A</v>
      </c>
      <c r="U421" s="232" t="e">
        <f t="shared" si="26"/>
        <v>#N/A</v>
      </c>
      <c r="V421" s="232" t="e">
        <f t="shared" si="27"/>
        <v>#N/A</v>
      </c>
      <c r="W421" s="245" t="e">
        <f>VLOOKUP(E421,'PC Receitas'!$AZ$4:$BB$27,3,FALSE)</f>
        <v>#N/A</v>
      </c>
    </row>
    <row r="422" spans="1:23" ht="19.5" customHeight="1" thickTop="1" thickBot="1" x14ac:dyDescent="0.3">
      <c r="A422" s="209"/>
      <c r="C422" s="136"/>
      <c r="D422" s="138"/>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244" t="e">
        <f t="shared" si="24"/>
        <v>#N/A</v>
      </c>
      <c r="T422" s="232" t="e">
        <f t="shared" si="25"/>
        <v>#N/A</v>
      </c>
      <c r="U422" s="232" t="e">
        <f t="shared" si="26"/>
        <v>#N/A</v>
      </c>
      <c r="V422" s="232" t="e">
        <f t="shared" si="27"/>
        <v>#N/A</v>
      </c>
      <c r="W422" s="245" t="e">
        <f>VLOOKUP(E422,'PC Receitas'!$AZ$4:$BB$27,3,FALSE)</f>
        <v>#N/A</v>
      </c>
    </row>
    <row r="423" spans="1:23" ht="19.5" customHeight="1" thickTop="1" thickBot="1" x14ac:dyDescent="0.3">
      <c r="A423" s="209"/>
      <c r="C423" s="136"/>
      <c r="D423" s="138"/>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244" t="e">
        <f t="shared" si="24"/>
        <v>#N/A</v>
      </c>
      <c r="T423" s="232" t="e">
        <f t="shared" si="25"/>
        <v>#N/A</v>
      </c>
      <c r="U423" s="232" t="e">
        <f t="shared" si="26"/>
        <v>#N/A</v>
      </c>
      <c r="V423" s="232" t="e">
        <f t="shared" si="27"/>
        <v>#N/A</v>
      </c>
      <c r="W423" s="245" t="e">
        <f>VLOOKUP(E423,'PC Receitas'!$AZ$4:$BB$27,3,FALSE)</f>
        <v>#N/A</v>
      </c>
    </row>
    <row r="424" spans="1:23" ht="19.5" customHeight="1" thickTop="1" thickBot="1" x14ac:dyDescent="0.3">
      <c r="A424" s="209"/>
      <c r="C424" s="136"/>
      <c r="D424" s="138"/>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244" t="e">
        <f t="shared" si="24"/>
        <v>#N/A</v>
      </c>
      <c r="T424" s="232" t="e">
        <f t="shared" si="25"/>
        <v>#N/A</v>
      </c>
      <c r="U424" s="232" t="e">
        <f t="shared" si="26"/>
        <v>#N/A</v>
      </c>
      <c r="V424" s="232" t="e">
        <f t="shared" si="27"/>
        <v>#N/A</v>
      </c>
      <c r="W424" s="245" t="e">
        <f>VLOOKUP(E424,'PC Receitas'!$AZ$4:$BB$27,3,FALSE)</f>
        <v>#N/A</v>
      </c>
    </row>
    <row r="425" spans="1:23" ht="19.5" customHeight="1" thickTop="1" thickBot="1" x14ac:dyDescent="0.3">
      <c r="A425" s="209"/>
      <c r="C425" s="136"/>
      <c r="D425" s="138"/>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244" t="e">
        <f t="shared" si="24"/>
        <v>#N/A</v>
      </c>
      <c r="T425" s="232" t="e">
        <f t="shared" si="25"/>
        <v>#N/A</v>
      </c>
      <c r="U425" s="232" t="e">
        <f t="shared" si="26"/>
        <v>#N/A</v>
      </c>
      <c r="V425" s="232" t="e">
        <f t="shared" si="27"/>
        <v>#N/A</v>
      </c>
      <c r="W425" s="245" t="e">
        <f>VLOOKUP(E425,'PC Receitas'!$AZ$4:$BB$27,3,FALSE)</f>
        <v>#N/A</v>
      </c>
    </row>
    <row r="426" spans="1:23" ht="19.5" customHeight="1" thickTop="1" thickBot="1" x14ac:dyDescent="0.3">
      <c r="A426" s="209"/>
      <c r="C426" s="136"/>
      <c r="D426" s="138"/>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244" t="e">
        <f t="shared" si="24"/>
        <v>#N/A</v>
      </c>
      <c r="T426" s="232" t="e">
        <f t="shared" si="25"/>
        <v>#N/A</v>
      </c>
      <c r="U426" s="232" t="e">
        <f t="shared" si="26"/>
        <v>#N/A</v>
      </c>
      <c r="V426" s="232" t="e">
        <f t="shared" si="27"/>
        <v>#N/A</v>
      </c>
      <c r="W426" s="245" t="e">
        <f>VLOOKUP(E426,'PC Receitas'!$AZ$4:$BB$27,3,FALSE)</f>
        <v>#N/A</v>
      </c>
    </row>
    <row r="427" spans="1:23" ht="19.5" customHeight="1" thickTop="1" thickBot="1" x14ac:dyDescent="0.3">
      <c r="A427" s="209"/>
      <c r="C427" s="136"/>
      <c r="D427" s="138"/>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244" t="e">
        <f t="shared" si="24"/>
        <v>#N/A</v>
      </c>
      <c r="T427" s="232" t="e">
        <f t="shared" si="25"/>
        <v>#N/A</v>
      </c>
      <c r="U427" s="232" t="e">
        <f t="shared" si="26"/>
        <v>#N/A</v>
      </c>
      <c r="V427" s="232" t="e">
        <f t="shared" si="27"/>
        <v>#N/A</v>
      </c>
      <c r="W427" s="245" t="e">
        <f>VLOOKUP(E427,'PC Receitas'!$AZ$4:$BB$27,3,FALSE)</f>
        <v>#N/A</v>
      </c>
    </row>
    <row r="428" spans="1:23" ht="19.5" customHeight="1" thickTop="1" thickBot="1" x14ac:dyDescent="0.3">
      <c r="A428" s="209"/>
      <c r="C428" s="136"/>
      <c r="D428" s="138"/>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244" t="e">
        <f t="shared" si="24"/>
        <v>#N/A</v>
      </c>
      <c r="T428" s="232" t="e">
        <f t="shared" si="25"/>
        <v>#N/A</v>
      </c>
      <c r="U428" s="232" t="e">
        <f t="shared" si="26"/>
        <v>#N/A</v>
      </c>
      <c r="V428" s="232" t="e">
        <f t="shared" si="27"/>
        <v>#N/A</v>
      </c>
      <c r="W428" s="245" t="e">
        <f>VLOOKUP(E428,'PC Receitas'!$AZ$4:$BB$27,3,FALSE)</f>
        <v>#N/A</v>
      </c>
    </row>
    <row r="429" spans="1:23" ht="19.5" customHeight="1" thickTop="1" thickBot="1" x14ac:dyDescent="0.3">
      <c r="A429" s="209"/>
      <c r="C429" s="136"/>
      <c r="D429" s="138"/>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244" t="e">
        <f t="shared" si="24"/>
        <v>#N/A</v>
      </c>
      <c r="T429" s="232" t="e">
        <f t="shared" si="25"/>
        <v>#N/A</v>
      </c>
      <c r="U429" s="232" t="e">
        <f t="shared" si="26"/>
        <v>#N/A</v>
      </c>
      <c r="V429" s="232" t="e">
        <f t="shared" si="27"/>
        <v>#N/A</v>
      </c>
      <c r="W429" s="245" t="e">
        <f>VLOOKUP(E429,'PC Receitas'!$AZ$4:$BB$27,3,FALSE)</f>
        <v>#N/A</v>
      </c>
    </row>
    <row r="430" spans="1:23" ht="19.5" customHeight="1" thickTop="1" thickBot="1" x14ac:dyDescent="0.3">
      <c r="A430" s="209"/>
      <c r="C430" s="136"/>
      <c r="D430" s="138"/>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244" t="e">
        <f t="shared" si="24"/>
        <v>#N/A</v>
      </c>
      <c r="T430" s="232" t="e">
        <f t="shared" si="25"/>
        <v>#N/A</v>
      </c>
      <c r="U430" s="232" t="e">
        <f t="shared" si="26"/>
        <v>#N/A</v>
      </c>
      <c r="V430" s="232" t="e">
        <f t="shared" si="27"/>
        <v>#N/A</v>
      </c>
      <c r="W430" s="245" t="e">
        <f>VLOOKUP(E430,'PC Receitas'!$AZ$4:$BB$27,3,FALSE)</f>
        <v>#N/A</v>
      </c>
    </row>
    <row r="431" spans="1:23" ht="19.5" customHeight="1" thickTop="1" thickBot="1" x14ac:dyDescent="0.3">
      <c r="A431" s="209"/>
      <c r="C431" s="136"/>
      <c r="D431" s="138"/>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244" t="e">
        <f t="shared" si="24"/>
        <v>#N/A</v>
      </c>
      <c r="T431" s="232" t="e">
        <f t="shared" si="25"/>
        <v>#N/A</v>
      </c>
      <c r="U431" s="232" t="e">
        <f t="shared" si="26"/>
        <v>#N/A</v>
      </c>
      <c r="V431" s="232" t="e">
        <f t="shared" si="27"/>
        <v>#N/A</v>
      </c>
      <c r="W431" s="245" t="e">
        <f>VLOOKUP(E431,'PC Receitas'!$AZ$4:$BB$27,3,FALSE)</f>
        <v>#N/A</v>
      </c>
    </row>
    <row r="432" spans="1:23" ht="19.5" customHeight="1" thickTop="1" thickBot="1" x14ac:dyDescent="0.3">
      <c r="A432" s="209"/>
      <c r="C432" s="136"/>
      <c r="D432" s="138"/>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244" t="e">
        <f t="shared" si="24"/>
        <v>#N/A</v>
      </c>
      <c r="T432" s="232" t="e">
        <f t="shared" si="25"/>
        <v>#N/A</v>
      </c>
      <c r="U432" s="232" t="e">
        <f t="shared" si="26"/>
        <v>#N/A</v>
      </c>
      <c r="V432" s="232" t="e">
        <f t="shared" si="27"/>
        <v>#N/A</v>
      </c>
      <c r="W432" s="245" t="e">
        <f>VLOOKUP(E432,'PC Receitas'!$AZ$4:$BB$27,3,FALSE)</f>
        <v>#N/A</v>
      </c>
    </row>
    <row r="433" spans="1:23" ht="19.5" customHeight="1" thickTop="1" thickBot="1" x14ac:dyDescent="0.3">
      <c r="A433" s="209"/>
      <c r="C433" s="136"/>
      <c r="D433" s="138"/>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244" t="e">
        <f t="shared" si="24"/>
        <v>#N/A</v>
      </c>
      <c r="T433" s="232" t="e">
        <f t="shared" si="25"/>
        <v>#N/A</v>
      </c>
      <c r="U433" s="232" t="e">
        <f t="shared" si="26"/>
        <v>#N/A</v>
      </c>
      <c r="V433" s="232" t="e">
        <f t="shared" si="27"/>
        <v>#N/A</v>
      </c>
      <c r="W433" s="245" t="e">
        <f>VLOOKUP(E433,'PC Receitas'!$AZ$4:$BB$27,3,FALSE)</f>
        <v>#N/A</v>
      </c>
    </row>
    <row r="434" spans="1:23" ht="19.5" customHeight="1" thickTop="1" thickBot="1" x14ac:dyDescent="0.3">
      <c r="A434" s="209"/>
      <c r="C434" s="136"/>
      <c r="D434" s="138"/>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244" t="e">
        <f t="shared" si="24"/>
        <v>#N/A</v>
      </c>
      <c r="T434" s="232" t="e">
        <f t="shared" si="25"/>
        <v>#N/A</v>
      </c>
      <c r="U434" s="232" t="e">
        <f t="shared" si="26"/>
        <v>#N/A</v>
      </c>
      <c r="V434" s="232" t="e">
        <f t="shared" si="27"/>
        <v>#N/A</v>
      </c>
      <c r="W434" s="245" t="e">
        <f>VLOOKUP(E434,'PC Receitas'!$AZ$4:$BB$27,3,FALSE)</f>
        <v>#N/A</v>
      </c>
    </row>
    <row r="435" spans="1:23" ht="19.5" customHeight="1" thickTop="1" thickBot="1" x14ac:dyDescent="0.3">
      <c r="A435" s="209"/>
      <c r="C435" s="136"/>
      <c r="D435" s="138"/>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244" t="e">
        <f t="shared" si="24"/>
        <v>#N/A</v>
      </c>
      <c r="T435" s="232" t="e">
        <f t="shared" si="25"/>
        <v>#N/A</v>
      </c>
      <c r="U435" s="232" t="e">
        <f t="shared" si="26"/>
        <v>#N/A</v>
      </c>
      <c r="V435" s="232" t="e">
        <f t="shared" si="27"/>
        <v>#N/A</v>
      </c>
      <c r="W435" s="245" t="e">
        <f>VLOOKUP(E435,'PC Receitas'!$AZ$4:$BB$27,3,FALSE)</f>
        <v>#N/A</v>
      </c>
    </row>
    <row r="436" spans="1:23" ht="19.5" customHeight="1" thickTop="1" thickBot="1" x14ac:dyDescent="0.3">
      <c r="A436" s="209"/>
      <c r="C436" s="136"/>
      <c r="D436" s="138"/>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244" t="e">
        <f t="shared" si="24"/>
        <v>#N/A</v>
      </c>
      <c r="T436" s="232" t="e">
        <f t="shared" si="25"/>
        <v>#N/A</v>
      </c>
      <c r="U436" s="232" t="e">
        <f t="shared" si="26"/>
        <v>#N/A</v>
      </c>
      <c r="V436" s="232" t="e">
        <f t="shared" si="27"/>
        <v>#N/A</v>
      </c>
      <c r="W436" s="245" t="e">
        <f>VLOOKUP(E436,'PC Receitas'!$AZ$4:$BB$27,3,FALSE)</f>
        <v>#N/A</v>
      </c>
    </row>
    <row r="437" spans="1:23" ht="19.5" customHeight="1" thickTop="1" thickBot="1" x14ac:dyDescent="0.3">
      <c r="A437" s="209"/>
      <c r="C437" s="136"/>
      <c r="D437" s="138"/>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244" t="e">
        <f t="shared" si="24"/>
        <v>#N/A</v>
      </c>
      <c r="T437" s="232" t="e">
        <f t="shared" si="25"/>
        <v>#N/A</v>
      </c>
      <c r="U437" s="232" t="e">
        <f t="shared" si="26"/>
        <v>#N/A</v>
      </c>
      <c r="V437" s="232" t="e">
        <f t="shared" si="27"/>
        <v>#N/A</v>
      </c>
      <c r="W437" s="245" t="e">
        <f>VLOOKUP(E437,'PC Receitas'!$AZ$4:$BB$27,3,FALSE)</f>
        <v>#N/A</v>
      </c>
    </row>
    <row r="438" spans="1:23" ht="19.5" customHeight="1" thickTop="1" thickBot="1" x14ac:dyDescent="0.3">
      <c r="A438" s="209"/>
      <c r="C438" s="136"/>
      <c r="D438" s="138"/>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244" t="e">
        <f t="shared" si="24"/>
        <v>#N/A</v>
      </c>
      <c r="T438" s="232" t="e">
        <f t="shared" si="25"/>
        <v>#N/A</v>
      </c>
      <c r="U438" s="232" t="e">
        <f t="shared" si="26"/>
        <v>#N/A</v>
      </c>
      <c r="V438" s="232" t="e">
        <f t="shared" si="27"/>
        <v>#N/A</v>
      </c>
      <c r="W438" s="245" t="e">
        <f>VLOOKUP(E438,'PC Receitas'!$AZ$4:$BB$27,3,FALSE)</f>
        <v>#N/A</v>
      </c>
    </row>
    <row r="439" spans="1:23" ht="19.5" customHeight="1" thickTop="1" thickBot="1" x14ac:dyDescent="0.3">
      <c r="A439" s="209"/>
      <c r="C439" s="136"/>
      <c r="D439" s="138"/>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244" t="e">
        <f t="shared" si="24"/>
        <v>#N/A</v>
      </c>
      <c r="T439" s="232" t="e">
        <f t="shared" si="25"/>
        <v>#N/A</v>
      </c>
      <c r="U439" s="232" t="e">
        <f t="shared" si="26"/>
        <v>#N/A</v>
      </c>
      <c r="V439" s="232" t="e">
        <f t="shared" si="27"/>
        <v>#N/A</v>
      </c>
      <c r="W439" s="245" t="e">
        <f>VLOOKUP(E439,'PC Receitas'!$AZ$4:$BB$27,3,FALSE)</f>
        <v>#N/A</v>
      </c>
    </row>
    <row r="440" spans="1:23" ht="19.5" customHeight="1" thickTop="1" thickBot="1" x14ac:dyDescent="0.3">
      <c r="A440" s="209"/>
      <c r="C440" s="136"/>
      <c r="D440" s="138"/>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244" t="e">
        <f t="shared" si="24"/>
        <v>#N/A</v>
      </c>
      <c r="T440" s="232" t="e">
        <f t="shared" si="25"/>
        <v>#N/A</v>
      </c>
      <c r="U440" s="232" t="e">
        <f t="shared" si="26"/>
        <v>#N/A</v>
      </c>
      <c r="V440" s="232" t="e">
        <f t="shared" si="27"/>
        <v>#N/A</v>
      </c>
      <c r="W440" s="245" t="e">
        <f>VLOOKUP(E440,'PC Receitas'!$AZ$4:$BB$27,3,FALSE)</f>
        <v>#N/A</v>
      </c>
    </row>
    <row r="441" spans="1:23" ht="19.5" customHeight="1" thickTop="1" thickBot="1" x14ac:dyDescent="0.3">
      <c r="A441" s="209"/>
      <c r="C441" s="136"/>
      <c r="D441" s="138"/>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244" t="e">
        <f t="shared" si="24"/>
        <v>#N/A</v>
      </c>
      <c r="T441" s="232" t="e">
        <f t="shared" si="25"/>
        <v>#N/A</v>
      </c>
      <c r="U441" s="232" t="e">
        <f t="shared" si="26"/>
        <v>#N/A</v>
      </c>
      <c r="V441" s="232" t="e">
        <f t="shared" si="27"/>
        <v>#N/A</v>
      </c>
      <c r="W441" s="245" t="e">
        <f>VLOOKUP(E441,'PC Receitas'!$AZ$4:$BB$27,3,FALSE)</f>
        <v>#N/A</v>
      </c>
    </row>
    <row r="442" spans="1:23" ht="19.5" customHeight="1" thickTop="1" thickBot="1" x14ac:dyDescent="0.3">
      <c r="A442" s="209"/>
      <c r="C442" s="136"/>
      <c r="D442" s="138"/>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244" t="e">
        <f t="shared" si="24"/>
        <v>#N/A</v>
      </c>
      <c r="T442" s="232" t="e">
        <f t="shared" si="25"/>
        <v>#N/A</v>
      </c>
      <c r="U442" s="232" t="e">
        <f t="shared" si="26"/>
        <v>#N/A</v>
      </c>
      <c r="V442" s="232" t="e">
        <f t="shared" si="27"/>
        <v>#N/A</v>
      </c>
      <c r="W442" s="245" t="e">
        <f>VLOOKUP(E442,'PC Receitas'!$AZ$4:$BB$27,3,FALSE)</f>
        <v>#N/A</v>
      </c>
    </row>
    <row r="443" spans="1:23" ht="19.5" customHeight="1" thickTop="1" thickBot="1" x14ac:dyDescent="0.3">
      <c r="A443" s="209"/>
      <c r="C443" s="136"/>
      <c r="D443" s="138"/>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244" t="e">
        <f t="shared" si="24"/>
        <v>#N/A</v>
      </c>
      <c r="T443" s="232" t="e">
        <f t="shared" si="25"/>
        <v>#N/A</v>
      </c>
      <c r="U443" s="232" t="e">
        <f t="shared" si="26"/>
        <v>#N/A</v>
      </c>
      <c r="V443" s="232" t="e">
        <f t="shared" si="27"/>
        <v>#N/A</v>
      </c>
      <c r="W443" s="245" t="e">
        <f>VLOOKUP(E443,'PC Receitas'!$AZ$4:$BB$27,3,FALSE)</f>
        <v>#N/A</v>
      </c>
    </row>
    <row r="444" spans="1:23" ht="19.5" customHeight="1" thickTop="1" thickBot="1" x14ac:dyDescent="0.3">
      <c r="A444" s="209"/>
      <c r="C444" s="136"/>
      <c r="D444" s="138"/>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244" t="e">
        <f t="shared" si="24"/>
        <v>#N/A</v>
      </c>
      <c r="T444" s="232" t="e">
        <f t="shared" si="25"/>
        <v>#N/A</v>
      </c>
      <c r="U444" s="232" t="e">
        <f t="shared" si="26"/>
        <v>#N/A</v>
      </c>
      <c r="V444" s="232" t="e">
        <f t="shared" si="27"/>
        <v>#N/A</v>
      </c>
      <c r="W444" s="245" t="e">
        <f>VLOOKUP(E444,'PC Receitas'!$AZ$4:$BB$27,3,FALSE)</f>
        <v>#N/A</v>
      </c>
    </row>
    <row r="445" spans="1:23" ht="19.5" customHeight="1" thickTop="1" thickBot="1" x14ac:dyDescent="0.3">
      <c r="A445" s="209"/>
      <c r="C445" s="136"/>
      <c r="D445" s="138"/>
      <c r="E445" s="43"/>
      <c r="F445" s="195"/>
      <c r="G445" s="43"/>
      <c r="H445" s="43"/>
      <c r="I445" s="43"/>
      <c r="J445" s="228"/>
      <c r="K445" s="228"/>
      <c r="L445" s="44"/>
      <c r="M445" s="122"/>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244" t="e">
        <f t="shared" si="24"/>
        <v>#N/A</v>
      </c>
      <c r="T445" s="232" t="e">
        <f t="shared" si="25"/>
        <v>#N/A</v>
      </c>
      <c r="U445" s="232" t="e">
        <f t="shared" si="26"/>
        <v>#N/A</v>
      </c>
      <c r="V445" s="232" t="e">
        <f t="shared" si="27"/>
        <v>#N/A</v>
      </c>
      <c r="W445" s="245" t="e">
        <f>VLOOKUP(E445,'PC Receitas'!$AZ$4:$BB$27,3,FALSE)</f>
        <v>#N/A</v>
      </c>
    </row>
    <row r="446" spans="1:23" ht="19.5" customHeight="1" thickTop="1" thickBot="1" x14ac:dyDescent="0.3">
      <c r="A446" s="209"/>
      <c r="C446" s="136"/>
      <c r="D446" s="138"/>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244" t="e">
        <f t="shared" si="24"/>
        <v>#N/A</v>
      </c>
      <c r="T446" s="232" t="e">
        <f t="shared" si="25"/>
        <v>#N/A</v>
      </c>
      <c r="U446" s="232" t="e">
        <f t="shared" si="26"/>
        <v>#N/A</v>
      </c>
      <c r="V446" s="232" t="e">
        <f t="shared" si="27"/>
        <v>#N/A</v>
      </c>
      <c r="W446" s="245" t="e">
        <f>VLOOKUP(E446,'PC Receitas'!$AZ$4:$BB$27,3,FALSE)</f>
        <v>#N/A</v>
      </c>
    </row>
    <row r="447" spans="1:23" ht="19.5" customHeight="1" thickTop="1" thickBot="1" x14ac:dyDescent="0.3">
      <c r="A447" s="209"/>
      <c r="C447" s="136"/>
      <c r="D447" s="138"/>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244" t="e">
        <f t="shared" si="24"/>
        <v>#N/A</v>
      </c>
      <c r="T447" s="232" t="e">
        <f t="shared" si="25"/>
        <v>#N/A</v>
      </c>
      <c r="U447" s="232" t="e">
        <f t="shared" si="26"/>
        <v>#N/A</v>
      </c>
      <c r="V447" s="232" t="e">
        <f t="shared" si="27"/>
        <v>#N/A</v>
      </c>
      <c r="W447" s="245" t="e">
        <f>VLOOKUP(E447,'PC Receitas'!$AZ$4:$BB$27,3,FALSE)</f>
        <v>#N/A</v>
      </c>
    </row>
    <row r="448" spans="1:23" ht="19.5" customHeight="1" thickTop="1" thickBot="1" x14ac:dyDescent="0.3">
      <c r="A448" s="209"/>
      <c r="C448" s="136"/>
      <c r="D448" s="138"/>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244" t="e">
        <f t="shared" si="24"/>
        <v>#N/A</v>
      </c>
      <c r="T448" s="232" t="e">
        <f t="shared" si="25"/>
        <v>#N/A</v>
      </c>
      <c r="U448" s="232" t="e">
        <f t="shared" si="26"/>
        <v>#N/A</v>
      </c>
      <c r="V448" s="232" t="e">
        <f t="shared" si="27"/>
        <v>#N/A</v>
      </c>
      <c r="W448" s="245" t="e">
        <f>VLOOKUP(E448,'PC Receitas'!$AZ$4:$BB$27,3,FALSE)</f>
        <v>#N/A</v>
      </c>
    </row>
    <row r="449" spans="1:23" ht="19.5" customHeight="1" thickTop="1" thickBot="1" x14ac:dyDescent="0.3">
      <c r="A449" s="209"/>
      <c r="C449" s="136"/>
      <c r="D449" s="138"/>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244" t="e">
        <f t="shared" si="24"/>
        <v>#N/A</v>
      </c>
      <c r="T449" s="232" t="e">
        <f t="shared" si="25"/>
        <v>#N/A</v>
      </c>
      <c r="U449" s="232" t="e">
        <f t="shared" si="26"/>
        <v>#N/A</v>
      </c>
      <c r="V449" s="232" t="e">
        <f t="shared" si="27"/>
        <v>#N/A</v>
      </c>
      <c r="W449" s="245" t="e">
        <f>VLOOKUP(E449,'PC Receitas'!$AZ$4:$BB$27,3,FALSE)</f>
        <v>#N/A</v>
      </c>
    </row>
    <row r="450" spans="1:23" ht="19.5" customHeight="1" thickTop="1" thickBot="1" x14ac:dyDescent="0.3">
      <c r="A450" s="209"/>
      <c r="C450" s="136"/>
      <c r="D450" s="138"/>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244" t="e">
        <f t="shared" si="24"/>
        <v>#N/A</v>
      </c>
      <c r="T450" s="232" t="e">
        <f t="shared" si="25"/>
        <v>#N/A</v>
      </c>
      <c r="U450" s="232" t="e">
        <f t="shared" si="26"/>
        <v>#N/A</v>
      </c>
      <c r="V450" s="232" t="e">
        <f t="shared" si="27"/>
        <v>#N/A</v>
      </c>
      <c r="W450" s="245" t="e">
        <f>VLOOKUP(E450,'PC Receitas'!$AZ$4:$BB$27,3,FALSE)</f>
        <v>#N/A</v>
      </c>
    </row>
    <row r="451" spans="1:23" ht="19.5" customHeight="1" thickTop="1" thickBot="1" x14ac:dyDescent="0.3">
      <c r="A451" s="209"/>
      <c r="C451" s="136"/>
      <c r="D451" s="138"/>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244" t="e">
        <f t="shared" si="24"/>
        <v>#N/A</v>
      </c>
      <c r="T451" s="232" t="e">
        <f t="shared" si="25"/>
        <v>#N/A</v>
      </c>
      <c r="U451" s="232" t="e">
        <f t="shared" si="26"/>
        <v>#N/A</v>
      </c>
      <c r="V451" s="232" t="e">
        <f t="shared" si="27"/>
        <v>#N/A</v>
      </c>
      <c r="W451" s="245" t="e">
        <f>VLOOKUP(E451,'PC Receitas'!$AZ$4:$BB$27,3,FALSE)</f>
        <v>#N/A</v>
      </c>
    </row>
    <row r="452" spans="1:23" ht="19.5" customHeight="1" thickTop="1" thickBot="1" x14ac:dyDescent="0.3">
      <c r="A452" s="209"/>
      <c r="C452" s="136"/>
      <c r="D452" s="138"/>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244" t="e">
        <f t="shared" si="24"/>
        <v>#N/A</v>
      </c>
      <c r="T452" s="232" t="e">
        <f t="shared" si="25"/>
        <v>#N/A</v>
      </c>
      <c r="U452" s="232" t="e">
        <f t="shared" si="26"/>
        <v>#N/A</v>
      </c>
      <c r="V452" s="232" t="e">
        <f t="shared" si="27"/>
        <v>#N/A</v>
      </c>
      <c r="W452" s="245" t="e">
        <f>VLOOKUP(E452,'PC Receitas'!$AZ$4:$BB$27,3,FALSE)</f>
        <v>#N/A</v>
      </c>
    </row>
    <row r="453" spans="1:23" ht="19.5" customHeight="1" thickTop="1" thickBot="1" x14ac:dyDescent="0.3">
      <c r="A453" s="209"/>
      <c r="C453" s="136"/>
      <c r="D453" s="138"/>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244" t="e">
        <f t="shared" si="24"/>
        <v>#N/A</v>
      </c>
      <c r="T453" s="232" t="e">
        <f t="shared" si="25"/>
        <v>#N/A</v>
      </c>
      <c r="U453" s="232" t="e">
        <f t="shared" si="26"/>
        <v>#N/A</v>
      </c>
      <c r="V453" s="232" t="e">
        <f t="shared" si="27"/>
        <v>#N/A</v>
      </c>
      <c r="W453" s="245" t="e">
        <f>VLOOKUP(E453,'PC Receitas'!$AZ$4:$BB$27,3,FALSE)</f>
        <v>#N/A</v>
      </c>
    </row>
    <row r="454" spans="1:23" ht="19.5" customHeight="1" thickTop="1" thickBot="1" x14ac:dyDescent="0.3">
      <c r="A454" s="209"/>
      <c r="C454" s="136"/>
      <c r="D454" s="138"/>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244" t="e">
        <f t="shared" ref="S454:S478" si="28">IF(W454="DESPESAS_COM_RH","Despesa",IF(W454="DESPESAS_OPERACIONAIS","Despesa",IF(W454="DESPESAS_DE_MARKETING","Despesa",IF(W454="IMPOSTOS","Despesa",IF(W454="INVESTIMENTOS","Despesa",IF(W454="DESPESAS_9","Despesas",IF(W454="DESPESAS_10","Despesas",IF(W454="DESPESAS_11","Despesas",IF(W454="DESPESAS_12","Despesas","")))))))))</f>
        <v>#N/A</v>
      </c>
      <c r="T454" s="232" t="e">
        <f t="shared" ref="T454:T517" si="29">IF(W454="DESPESAS_COM_PRODUTOS","Despesa",IF(W454="DESPESAS_COM_SERVICOS","Despesa",IF(W454="DESPESAS_NAO_OPERACIONAIS","Despesa","")))</f>
        <v>#N/A</v>
      </c>
      <c r="U454" s="232" t="e">
        <f t="shared" ref="U454:U517" si="30">IF(W454="RECEITAS_COM_PRODUTO","Receita",IF(W454="RECEITAS_COM_SERVICOS","Receita",IF(W454="RECEITAS_NAO_OPERACIONAIS","Receita",IF(W454="RECEITA_4","Receita",IF(W454="RECEITA_5","Receita",IF(W454="RECEITA_6","Receita",IF(W454="RECEITA_7","Receita",IF(W454="RECEITA_8","Receita",IF(W454="RECEITA_9","Receita",IF(W454="RECEITA_10","Receita",IF(W454="RECEITA_11","Receita",IF(W454="RECEITA_12","Receita",""))))))))))))</f>
        <v>#N/A</v>
      </c>
      <c r="V454" s="232" t="e">
        <f t="shared" ref="V454:V517" si="31">IF(S454&lt;&gt;"",S454,IF(T454&lt;&gt;"",T454,IF(U454&lt;&gt;"",U454,"")))</f>
        <v>#N/A</v>
      </c>
      <c r="W454" s="245" t="e">
        <f>VLOOKUP(E454,'PC Receitas'!$AZ$4:$BB$27,3,FALSE)</f>
        <v>#N/A</v>
      </c>
    </row>
    <row r="455" spans="1:23" ht="19.5" customHeight="1" thickTop="1" thickBot="1" x14ac:dyDescent="0.3">
      <c r="A455" s="209"/>
      <c r="C455" s="136"/>
      <c r="D455" s="138"/>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244" t="e">
        <f t="shared" si="28"/>
        <v>#N/A</v>
      </c>
      <c r="T455" s="232" t="e">
        <f t="shared" si="29"/>
        <v>#N/A</v>
      </c>
      <c r="U455" s="232" t="e">
        <f t="shared" si="30"/>
        <v>#N/A</v>
      </c>
      <c r="V455" s="232" t="e">
        <f t="shared" si="31"/>
        <v>#N/A</v>
      </c>
      <c r="W455" s="245" t="e">
        <f>VLOOKUP(E455,'PC Receitas'!$AZ$4:$BB$27,3,FALSE)</f>
        <v>#N/A</v>
      </c>
    </row>
    <row r="456" spans="1:23" ht="19.5" customHeight="1" thickTop="1" thickBot="1" x14ac:dyDescent="0.3">
      <c r="A456" s="209"/>
      <c r="C456" s="136"/>
      <c r="D456" s="138"/>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244" t="e">
        <f t="shared" si="28"/>
        <v>#N/A</v>
      </c>
      <c r="T456" s="232" t="e">
        <f t="shared" si="29"/>
        <v>#N/A</v>
      </c>
      <c r="U456" s="232" t="e">
        <f t="shared" si="30"/>
        <v>#N/A</v>
      </c>
      <c r="V456" s="232" t="e">
        <f t="shared" si="31"/>
        <v>#N/A</v>
      </c>
      <c r="W456" s="245" t="e">
        <f>VLOOKUP(E456,'PC Receitas'!$AZ$4:$BB$27,3,FALSE)</f>
        <v>#N/A</v>
      </c>
    </row>
    <row r="457" spans="1:23" ht="19.5" customHeight="1" thickTop="1" thickBot="1" x14ac:dyDescent="0.3">
      <c r="A457" s="209"/>
      <c r="C457" s="136"/>
      <c r="D457" s="138"/>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244" t="e">
        <f t="shared" si="28"/>
        <v>#N/A</v>
      </c>
      <c r="T457" s="232" t="e">
        <f t="shared" si="29"/>
        <v>#N/A</v>
      </c>
      <c r="U457" s="232" t="e">
        <f t="shared" si="30"/>
        <v>#N/A</v>
      </c>
      <c r="V457" s="232" t="e">
        <f t="shared" si="31"/>
        <v>#N/A</v>
      </c>
      <c r="W457" s="245" t="e">
        <f>VLOOKUP(E457,'PC Receitas'!$AZ$4:$BB$27,3,FALSE)</f>
        <v>#N/A</v>
      </c>
    </row>
    <row r="458" spans="1:23" ht="19.5" customHeight="1" thickTop="1" thickBot="1" x14ac:dyDescent="0.3">
      <c r="A458" s="209"/>
      <c r="C458" s="136"/>
      <c r="D458" s="138"/>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244" t="e">
        <f t="shared" si="28"/>
        <v>#N/A</v>
      </c>
      <c r="T458" s="232" t="e">
        <f t="shared" si="29"/>
        <v>#N/A</v>
      </c>
      <c r="U458" s="232" t="e">
        <f t="shared" si="30"/>
        <v>#N/A</v>
      </c>
      <c r="V458" s="232" t="e">
        <f t="shared" si="31"/>
        <v>#N/A</v>
      </c>
      <c r="W458" s="245" t="e">
        <f>VLOOKUP(E458,'PC Receitas'!$AZ$4:$BB$27,3,FALSE)</f>
        <v>#N/A</v>
      </c>
    </row>
    <row r="459" spans="1:23" ht="19.5" customHeight="1" thickTop="1" thickBot="1" x14ac:dyDescent="0.3">
      <c r="A459" s="209"/>
      <c r="C459" s="136"/>
      <c r="D459" s="138"/>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244" t="e">
        <f t="shared" si="28"/>
        <v>#N/A</v>
      </c>
      <c r="T459" s="232" t="e">
        <f t="shared" si="29"/>
        <v>#N/A</v>
      </c>
      <c r="U459" s="232" t="e">
        <f t="shared" si="30"/>
        <v>#N/A</v>
      </c>
      <c r="V459" s="232" t="e">
        <f t="shared" si="31"/>
        <v>#N/A</v>
      </c>
      <c r="W459" s="245" t="e">
        <f>VLOOKUP(E459,'PC Receitas'!$AZ$4:$BB$27,3,FALSE)</f>
        <v>#N/A</v>
      </c>
    </row>
    <row r="460" spans="1:23" ht="19.5" customHeight="1" thickTop="1" thickBot="1" x14ac:dyDescent="0.3">
      <c r="A460" s="209"/>
      <c r="C460" s="136"/>
      <c r="D460" s="138"/>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244" t="e">
        <f t="shared" si="28"/>
        <v>#N/A</v>
      </c>
      <c r="T460" s="232" t="e">
        <f t="shared" si="29"/>
        <v>#N/A</v>
      </c>
      <c r="U460" s="232" t="e">
        <f t="shared" si="30"/>
        <v>#N/A</v>
      </c>
      <c r="V460" s="232" t="e">
        <f t="shared" si="31"/>
        <v>#N/A</v>
      </c>
      <c r="W460" s="245" t="e">
        <f>VLOOKUP(E460,'PC Receitas'!$AZ$4:$BB$27,3,FALSE)</f>
        <v>#N/A</v>
      </c>
    </row>
    <row r="461" spans="1:23" ht="19.5" customHeight="1" thickTop="1" thickBot="1" x14ac:dyDescent="0.3">
      <c r="A461" s="209"/>
      <c r="C461" s="136"/>
      <c r="D461" s="138"/>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244" t="e">
        <f t="shared" si="28"/>
        <v>#N/A</v>
      </c>
      <c r="T461" s="232" t="e">
        <f t="shared" si="29"/>
        <v>#N/A</v>
      </c>
      <c r="U461" s="232" t="e">
        <f t="shared" si="30"/>
        <v>#N/A</v>
      </c>
      <c r="V461" s="232" t="e">
        <f t="shared" si="31"/>
        <v>#N/A</v>
      </c>
      <c r="W461" s="245" t="e">
        <f>VLOOKUP(E461,'PC Receitas'!$AZ$4:$BB$27,3,FALSE)</f>
        <v>#N/A</v>
      </c>
    </row>
    <row r="462" spans="1:23" ht="19.5" customHeight="1" thickTop="1" thickBot="1" x14ac:dyDescent="0.3">
      <c r="A462" s="209"/>
      <c r="C462" s="136"/>
      <c r="D462" s="138"/>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244" t="e">
        <f t="shared" si="28"/>
        <v>#N/A</v>
      </c>
      <c r="T462" s="232" t="e">
        <f t="shared" si="29"/>
        <v>#N/A</v>
      </c>
      <c r="U462" s="232" t="e">
        <f t="shared" si="30"/>
        <v>#N/A</v>
      </c>
      <c r="V462" s="232" t="e">
        <f t="shared" si="31"/>
        <v>#N/A</v>
      </c>
      <c r="W462" s="245" t="e">
        <f>VLOOKUP(E462,'PC Receitas'!$AZ$4:$BB$27,3,FALSE)</f>
        <v>#N/A</v>
      </c>
    </row>
    <row r="463" spans="1:23" ht="19.5" customHeight="1" thickTop="1" thickBot="1" x14ac:dyDescent="0.3">
      <c r="A463" s="209"/>
      <c r="C463" s="136"/>
      <c r="D463" s="138"/>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244" t="e">
        <f t="shared" si="28"/>
        <v>#N/A</v>
      </c>
      <c r="T463" s="232" t="e">
        <f t="shared" si="29"/>
        <v>#N/A</v>
      </c>
      <c r="U463" s="232" t="e">
        <f t="shared" si="30"/>
        <v>#N/A</v>
      </c>
      <c r="V463" s="232" t="e">
        <f t="shared" si="31"/>
        <v>#N/A</v>
      </c>
      <c r="W463" s="245" t="e">
        <f>VLOOKUP(E463,'PC Receitas'!$AZ$4:$BB$27,3,FALSE)</f>
        <v>#N/A</v>
      </c>
    </row>
    <row r="464" spans="1:23" ht="19.5" customHeight="1" thickTop="1" thickBot="1" x14ac:dyDescent="0.3">
      <c r="A464" s="209"/>
      <c r="C464" s="136"/>
      <c r="D464" s="138"/>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244" t="e">
        <f t="shared" si="28"/>
        <v>#N/A</v>
      </c>
      <c r="T464" s="232" t="e">
        <f t="shared" si="29"/>
        <v>#N/A</v>
      </c>
      <c r="U464" s="232" t="e">
        <f t="shared" si="30"/>
        <v>#N/A</v>
      </c>
      <c r="V464" s="232" t="e">
        <f t="shared" si="31"/>
        <v>#N/A</v>
      </c>
      <c r="W464" s="245" t="e">
        <f>VLOOKUP(E464,'PC Receitas'!$AZ$4:$BB$27,3,FALSE)</f>
        <v>#N/A</v>
      </c>
    </row>
    <row r="465" spans="1:23" ht="19.5" customHeight="1" thickTop="1" thickBot="1" x14ac:dyDescent="0.3">
      <c r="A465" s="209"/>
      <c r="C465" s="136"/>
      <c r="D465" s="138"/>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244" t="e">
        <f t="shared" si="28"/>
        <v>#N/A</v>
      </c>
      <c r="T465" s="232" t="e">
        <f t="shared" si="29"/>
        <v>#N/A</v>
      </c>
      <c r="U465" s="232" t="e">
        <f t="shared" si="30"/>
        <v>#N/A</v>
      </c>
      <c r="V465" s="232" t="e">
        <f t="shared" si="31"/>
        <v>#N/A</v>
      </c>
      <c r="W465" s="245" t="e">
        <f>VLOOKUP(E465,'PC Receitas'!$AZ$4:$BB$27,3,FALSE)</f>
        <v>#N/A</v>
      </c>
    </row>
    <row r="466" spans="1:23" ht="19.5" customHeight="1" thickTop="1" thickBot="1" x14ac:dyDescent="0.3">
      <c r="A466" s="209"/>
      <c r="C466" s="136"/>
      <c r="D466" s="138"/>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244" t="e">
        <f t="shared" si="28"/>
        <v>#N/A</v>
      </c>
      <c r="T466" s="232" t="e">
        <f t="shared" si="29"/>
        <v>#N/A</v>
      </c>
      <c r="U466" s="232" t="e">
        <f t="shared" si="30"/>
        <v>#N/A</v>
      </c>
      <c r="V466" s="232" t="e">
        <f t="shared" si="31"/>
        <v>#N/A</v>
      </c>
      <c r="W466" s="245" t="e">
        <f>VLOOKUP(E466,'PC Receitas'!$AZ$4:$BB$27,3,FALSE)</f>
        <v>#N/A</v>
      </c>
    </row>
    <row r="467" spans="1:23" ht="19.5" customHeight="1" thickTop="1" thickBot="1" x14ac:dyDescent="0.3">
      <c r="A467" s="209"/>
      <c r="C467" s="136"/>
      <c r="D467" s="138"/>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244" t="e">
        <f t="shared" si="28"/>
        <v>#N/A</v>
      </c>
      <c r="T467" s="232" t="e">
        <f t="shared" si="29"/>
        <v>#N/A</v>
      </c>
      <c r="U467" s="232" t="e">
        <f t="shared" si="30"/>
        <v>#N/A</v>
      </c>
      <c r="V467" s="232" t="e">
        <f t="shared" si="31"/>
        <v>#N/A</v>
      </c>
      <c r="W467" s="245" t="e">
        <f>VLOOKUP(E467,'PC Receitas'!$AZ$4:$BB$27,3,FALSE)</f>
        <v>#N/A</v>
      </c>
    </row>
    <row r="468" spans="1:23" ht="19.5" customHeight="1" thickTop="1" thickBot="1" x14ac:dyDescent="0.3">
      <c r="A468" s="209"/>
      <c r="C468" s="136"/>
      <c r="D468" s="138"/>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244" t="e">
        <f t="shared" si="28"/>
        <v>#N/A</v>
      </c>
      <c r="T468" s="232" t="e">
        <f t="shared" si="29"/>
        <v>#N/A</v>
      </c>
      <c r="U468" s="232" t="e">
        <f t="shared" si="30"/>
        <v>#N/A</v>
      </c>
      <c r="V468" s="232" t="e">
        <f t="shared" si="31"/>
        <v>#N/A</v>
      </c>
      <c r="W468" s="245" t="e">
        <f>VLOOKUP(E468,'PC Receitas'!$AZ$4:$BB$27,3,FALSE)</f>
        <v>#N/A</v>
      </c>
    </row>
    <row r="469" spans="1:23" ht="19.5" customHeight="1" thickTop="1" thickBot="1" x14ac:dyDescent="0.3">
      <c r="A469" s="209"/>
      <c r="C469" s="136"/>
      <c r="D469" s="138"/>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244" t="e">
        <f t="shared" si="28"/>
        <v>#N/A</v>
      </c>
      <c r="T469" s="232" t="e">
        <f t="shared" si="29"/>
        <v>#N/A</v>
      </c>
      <c r="U469" s="232" t="e">
        <f t="shared" si="30"/>
        <v>#N/A</v>
      </c>
      <c r="V469" s="232" t="e">
        <f t="shared" si="31"/>
        <v>#N/A</v>
      </c>
      <c r="W469" s="245" t="e">
        <f>VLOOKUP(E469,'PC Receitas'!$AZ$4:$BB$27,3,FALSE)</f>
        <v>#N/A</v>
      </c>
    </row>
    <row r="470" spans="1:23" ht="19.5" customHeight="1" thickTop="1" thickBot="1" x14ac:dyDescent="0.3">
      <c r="A470" s="209"/>
      <c r="C470" s="136"/>
      <c r="D470" s="138"/>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244" t="e">
        <f t="shared" si="28"/>
        <v>#N/A</v>
      </c>
      <c r="T470" s="232" t="e">
        <f t="shared" si="29"/>
        <v>#N/A</v>
      </c>
      <c r="U470" s="232" t="e">
        <f t="shared" si="30"/>
        <v>#N/A</v>
      </c>
      <c r="V470" s="232" t="e">
        <f t="shared" si="31"/>
        <v>#N/A</v>
      </c>
      <c r="W470" s="245" t="e">
        <f>VLOOKUP(E470,'PC Receitas'!$AZ$4:$BB$27,3,FALSE)</f>
        <v>#N/A</v>
      </c>
    </row>
    <row r="471" spans="1:23" ht="19.5" customHeight="1" thickTop="1" thickBot="1" x14ac:dyDescent="0.3">
      <c r="A471" s="209"/>
      <c r="C471" s="136"/>
      <c r="D471" s="138"/>
      <c r="E471" s="43"/>
      <c r="F471" s="195"/>
      <c r="G471" s="43"/>
      <c r="H471" s="43"/>
      <c r="I471" s="43"/>
      <c r="J471" s="228"/>
      <c r="K471" s="228"/>
      <c r="L471" s="44"/>
      <c r="M471" s="122"/>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244" t="e">
        <f t="shared" si="28"/>
        <v>#N/A</v>
      </c>
      <c r="T471" s="232" t="e">
        <f t="shared" si="29"/>
        <v>#N/A</v>
      </c>
      <c r="U471" s="232" t="e">
        <f t="shared" si="30"/>
        <v>#N/A</v>
      </c>
      <c r="V471" s="232" t="e">
        <f t="shared" si="31"/>
        <v>#N/A</v>
      </c>
      <c r="W471" s="245" t="e">
        <f>VLOOKUP(E471,'PC Receitas'!$AZ$4:$BB$27,3,FALSE)</f>
        <v>#N/A</v>
      </c>
    </row>
    <row r="472" spans="1:23" ht="19.5" customHeight="1" thickTop="1" thickBot="1" x14ac:dyDescent="0.3">
      <c r="A472" s="209"/>
      <c r="C472" s="136"/>
      <c r="D472" s="138"/>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244" t="e">
        <f t="shared" si="28"/>
        <v>#N/A</v>
      </c>
      <c r="T472" s="232" t="e">
        <f t="shared" si="29"/>
        <v>#N/A</v>
      </c>
      <c r="U472" s="232" t="e">
        <f t="shared" si="30"/>
        <v>#N/A</v>
      </c>
      <c r="V472" s="232" t="e">
        <f t="shared" si="31"/>
        <v>#N/A</v>
      </c>
      <c r="W472" s="245" t="e">
        <f>VLOOKUP(E472,'PC Receitas'!$AZ$4:$BB$27,3,FALSE)</f>
        <v>#N/A</v>
      </c>
    </row>
    <row r="473" spans="1:23" ht="19.5" customHeight="1" thickTop="1" thickBot="1" x14ac:dyDescent="0.3">
      <c r="A473" s="209"/>
      <c r="C473" s="136"/>
      <c r="D473" s="138"/>
      <c r="E473" s="43"/>
      <c r="F473" s="195"/>
      <c r="G473" s="43"/>
      <c r="H473" s="43"/>
      <c r="I473" s="43"/>
      <c r="J473" s="228"/>
      <c r="K473" s="228"/>
      <c r="L473" s="44"/>
      <c r="M473" s="122"/>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244" t="e">
        <f t="shared" si="28"/>
        <v>#N/A</v>
      </c>
      <c r="T473" s="232" t="e">
        <f t="shared" si="29"/>
        <v>#N/A</v>
      </c>
      <c r="U473" s="232" t="e">
        <f t="shared" si="30"/>
        <v>#N/A</v>
      </c>
      <c r="V473" s="232" t="e">
        <f t="shared" si="31"/>
        <v>#N/A</v>
      </c>
      <c r="W473" s="245" t="e">
        <f>VLOOKUP(E473,'PC Receitas'!$AZ$4:$BB$27,3,FALSE)</f>
        <v>#N/A</v>
      </c>
    </row>
    <row r="474" spans="1:23" ht="19.5" customHeight="1" thickTop="1" thickBot="1" x14ac:dyDescent="0.3">
      <c r="A474" s="209"/>
      <c r="C474" s="136"/>
      <c r="D474" s="138"/>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244" t="e">
        <f t="shared" si="28"/>
        <v>#N/A</v>
      </c>
      <c r="T474" s="232" t="e">
        <f t="shared" si="29"/>
        <v>#N/A</v>
      </c>
      <c r="U474" s="232" t="e">
        <f t="shared" si="30"/>
        <v>#N/A</v>
      </c>
      <c r="V474" s="232" t="e">
        <f t="shared" si="31"/>
        <v>#N/A</v>
      </c>
      <c r="W474" s="245" t="e">
        <f>VLOOKUP(E474,'PC Receitas'!$AZ$4:$BB$27,3,FALSE)</f>
        <v>#N/A</v>
      </c>
    </row>
    <row r="475" spans="1:23" ht="19.5" customHeight="1" thickTop="1" thickBot="1" x14ac:dyDescent="0.3">
      <c r="A475" s="209"/>
      <c r="C475" s="136"/>
      <c r="D475" s="138"/>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244" t="e">
        <f t="shared" si="28"/>
        <v>#N/A</v>
      </c>
      <c r="T475" s="232" t="e">
        <f t="shared" si="29"/>
        <v>#N/A</v>
      </c>
      <c r="U475" s="232" t="e">
        <f t="shared" si="30"/>
        <v>#N/A</v>
      </c>
      <c r="V475" s="232" t="e">
        <f t="shared" si="31"/>
        <v>#N/A</v>
      </c>
      <c r="W475" s="245" t="e">
        <f>VLOOKUP(E475,'PC Receitas'!$AZ$4:$BB$27,3,FALSE)</f>
        <v>#N/A</v>
      </c>
    </row>
    <row r="476" spans="1:23" ht="19.5" customHeight="1" thickTop="1" thickBot="1" x14ac:dyDescent="0.3">
      <c r="A476" s="209"/>
      <c r="C476" s="136"/>
      <c r="D476" s="138"/>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244" t="e">
        <f t="shared" si="28"/>
        <v>#N/A</v>
      </c>
      <c r="T476" s="232" t="e">
        <f t="shared" si="29"/>
        <v>#N/A</v>
      </c>
      <c r="U476" s="232" t="e">
        <f t="shared" si="30"/>
        <v>#N/A</v>
      </c>
      <c r="V476" s="232" t="e">
        <f t="shared" si="31"/>
        <v>#N/A</v>
      </c>
      <c r="W476" s="245" t="e">
        <f>VLOOKUP(E476,'PC Receitas'!$AZ$4:$BB$27,3,FALSE)</f>
        <v>#N/A</v>
      </c>
    </row>
    <row r="477" spans="1:23" ht="19.5" customHeight="1" thickTop="1" thickBot="1" x14ac:dyDescent="0.3">
      <c r="A477" s="209"/>
      <c r="C477" s="136"/>
      <c r="D477" s="138"/>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244" t="e">
        <f t="shared" si="28"/>
        <v>#N/A</v>
      </c>
      <c r="T477" s="232" t="e">
        <f t="shared" si="29"/>
        <v>#N/A</v>
      </c>
      <c r="U477" s="232" t="e">
        <f t="shared" si="30"/>
        <v>#N/A</v>
      </c>
      <c r="V477" s="232" t="e">
        <f t="shared" si="31"/>
        <v>#N/A</v>
      </c>
      <c r="W477" s="245" t="e">
        <f>VLOOKUP(E477,'PC Receitas'!$AZ$4:$BB$27,3,FALSE)</f>
        <v>#N/A</v>
      </c>
    </row>
    <row r="478" spans="1:23" ht="19.5" customHeight="1" thickTop="1" thickBot="1" x14ac:dyDescent="0.3">
      <c r="A478" s="209"/>
      <c r="C478" s="136"/>
      <c r="D478" s="138"/>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244" t="e">
        <f t="shared" si="28"/>
        <v>#N/A</v>
      </c>
      <c r="T478" s="232" t="e">
        <f t="shared" si="29"/>
        <v>#N/A</v>
      </c>
      <c r="U478" s="232" t="e">
        <f t="shared" si="30"/>
        <v>#N/A</v>
      </c>
      <c r="V478" s="232" t="e">
        <f t="shared" si="31"/>
        <v>#N/A</v>
      </c>
      <c r="W478" s="245" t="e">
        <f>VLOOKUP(E478,'PC Receitas'!$AZ$4:$BB$27,3,FALSE)</f>
        <v>#N/A</v>
      </c>
    </row>
    <row r="479" spans="1:23" ht="19.5" customHeight="1" thickTop="1" thickBot="1" x14ac:dyDescent="0.3">
      <c r="A479" s="209"/>
      <c r="C479" s="136"/>
      <c r="D479" s="138"/>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244" t="e">
        <f>IF(W479="DESPESAS_COM_RH","Despesa",IF(W479="DESPESAS_OPERACIONAIS","Despesa",IF(W479="DESPESAS_DE_MARKETING","Despesa",IF(W479="IMPOSTOS","Despesa",IF(W479="INVESTIMENTOS","Despesa",IF(W479="DESPESAS_9","Despesas",IF(W479="DESPESAS_10","Despesas",IF(W479="DESPESAS_11","Despesas",IF(W479="DESPESAS_12","Despesas","")))))))))</f>
        <v>#N/A</v>
      </c>
      <c r="T479" s="232" t="e">
        <f t="shared" si="29"/>
        <v>#N/A</v>
      </c>
      <c r="U479" s="232" t="e">
        <f t="shared" si="30"/>
        <v>#N/A</v>
      </c>
      <c r="V479" s="232" t="e">
        <f t="shared" si="31"/>
        <v>#N/A</v>
      </c>
      <c r="W479" s="245" t="e">
        <f>VLOOKUP(E479,'PC Receitas'!$AZ$4:$BB$27,3,FALSE)</f>
        <v>#N/A</v>
      </c>
    </row>
    <row r="480" spans="1:23" ht="19.5" customHeight="1" thickTop="1" thickBot="1" x14ac:dyDescent="0.3">
      <c r="A480" s="209"/>
      <c r="C480" s="136"/>
      <c r="D480" s="138"/>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244" t="e">
        <f t="shared" ref="S480:S543" si="32">IF(W480="DESPESAS_COM_RH","Despesa",IF(W480="DESPESAS_OPERACIONAIS","Despesa",IF(W480="DESPESAS_DE_MARKETING","Despesa",IF(W480="IMPOSTOS","Despesa",IF(W480="INVESTIMENTOS","Despesa",IF(W480="DESPESAS_9","Despesas",IF(W480="DESPESAS_10","Despesas",IF(W480="DESPESAS_11","Despesas",IF(W480="DESPESAS_12","Despesas","")))))))))</f>
        <v>#N/A</v>
      </c>
      <c r="T480" s="232" t="e">
        <f t="shared" si="29"/>
        <v>#N/A</v>
      </c>
      <c r="U480" s="232" t="e">
        <f t="shared" si="30"/>
        <v>#N/A</v>
      </c>
      <c r="V480" s="232" t="e">
        <f t="shared" si="31"/>
        <v>#N/A</v>
      </c>
      <c r="W480" s="245" t="e">
        <f>VLOOKUP(E480,'PC Receitas'!$AZ$4:$BB$27,3,FALSE)</f>
        <v>#N/A</v>
      </c>
    </row>
    <row r="481" spans="1:23" ht="19.5" customHeight="1" thickTop="1" thickBot="1" x14ac:dyDescent="0.3">
      <c r="A481" s="209"/>
      <c r="C481" s="136"/>
      <c r="D481" s="138"/>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244" t="e">
        <f t="shared" si="32"/>
        <v>#N/A</v>
      </c>
      <c r="T481" s="232" t="e">
        <f t="shared" si="29"/>
        <v>#N/A</v>
      </c>
      <c r="U481" s="232" t="e">
        <f t="shared" si="30"/>
        <v>#N/A</v>
      </c>
      <c r="V481" s="232" t="e">
        <f t="shared" si="31"/>
        <v>#N/A</v>
      </c>
      <c r="W481" s="245" t="e">
        <f>VLOOKUP(E481,'PC Receitas'!$AZ$4:$BB$27,3,FALSE)</f>
        <v>#N/A</v>
      </c>
    </row>
    <row r="482" spans="1:23" ht="19.5" customHeight="1" thickTop="1" thickBot="1" x14ac:dyDescent="0.3">
      <c r="A482" s="209"/>
      <c r="C482" s="136"/>
      <c r="D482" s="138"/>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244" t="e">
        <f t="shared" si="32"/>
        <v>#N/A</v>
      </c>
      <c r="T482" s="232" t="e">
        <f t="shared" si="29"/>
        <v>#N/A</v>
      </c>
      <c r="U482" s="232" t="e">
        <f t="shared" si="30"/>
        <v>#N/A</v>
      </c>
      <c r="V482" s="232" t="e">
        <f t="shared" si="31"/>
        <v>#N/A</v>
      </c>
      <c r="W482" s="245" t="e">
        <f>VLOOKUP(E482,'PC Receitas'!$AZ$4:$BB$27,3,FALSE)</f>
        <v>#N/A</v>
      </c>
    </row>
    <row r="483" spans="1:23" ht="19.5" customHeight="1" thickTop="1" thickBot="1" x14ac:dyDescent="0.3">
      <c r="A483" s="209"/>
      <c r="C483" s="136"/>
      <c r="D483" s="138"/>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244" t="e">
        <f t="shared" si="32"/>
        <v>#N/A</v>
      </c>
      <c r="T483" s="232" t="e">
        <f t="shared" si="29"/>
        <v>#N/A</v>
      </c>
      <c r="U483" s="232" t="e">
        <f t="shared" si="30"/>
        <v>#N/A</v>
      </c>
      <c r="V483" s="232" t="e">
        <f t="shared" si="31"/>
        <v>#N/A</v>
      </c>
      <c r="W483" s="245" t="e">
        <f>VLOOKUP(E483,'PC Receitas'!$AZ$4:$BB$27,3,FALSE)</f>
        <v>#N/A</v>
      </c>
    </row>
    <row r="484" spans="1:23" ht="19.5" customHeight="1" thickTop="1" thickBot="1" x14ac:dyDescent="0.3">
      <c r="A484" s="209"/>
      <c r="C484" s="136"/>
      <c r="D484" s="138"/>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244" t="e">
        <f t="shared" si="32"/>
        <v>#N/A</v>
      </c>
      <c r="T484" s="232" t="e">
        <f t="shared" si="29"/>
        <v>#N/A</v>
      </c>
      <c r="U484" s="232" t="e">
        <f t="shared" si="30"/>
        <v>#N/A</v>
      </c>
      <c r="V484" s="232" t="e">
        <f t="shared" si="31"/>
        <v>#N/A</v>
      </c>
      <c r="W484" s="245" t="e">
        <f>VLOOKUP(E484,'PC Receitas'!$AZ$4:$BB$27,3,FALSE)</f>
        <v>#N/A</v>
      </c>
    </row>
    <row r="485" spans="1:23" ht="19.5" customHeight="1" thickTop="1" thickBot="1" x14ac:dyDescent="0.3">
      <c r="A485" s="209"/>
      <c r="C485" s="136"/>
      <c r="D485" s="138"/>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244" t="e">
        <f t="shared" si="32"/>
        <v>#N/A</v>
      </c>
      <c r="T485" s="232" t="e">
        <f t="shared" si="29"/>
        <v>#N/A</v>
      </c>
      <c r="U485" s="232" t="e">
        <f t="shared" si="30"/>
        <v>#N/A</v>
      </c>
      <c r="V485" s="232" t="e">
        <f t="shared" si="31"/>
        <v>#N/A</v>
      </c>
      <c r="W485" s="245" t="e">
        <f>VLOOKUP(E485,'PC Receitas'!$AZ$4:$BB$27,3,FALSE)</f>
        <v>#N/A</v>
      </c>
    </row>
    <row r="486" spans="1:23" ht="19.5" customHeight="1" thickTop="1" thickBot="1" x14ac:dyDescent="0.3">
      <c r="A486" s="209"/>
      <c r="C486" s="136"/>
      <c r="D486" s="138"/>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244" t="e">
        <f t="shared" si="32"/>
        <v>#N/A</v>
      </c>
      <c r="T486" s="232" t="e">
        <f t="shared" si="29"/>
        <v>#N/A</v>
      </c>
      <c r="U486" s="232" t="e">
        <f t="shared" si="30"/>
        <v>#N/A</v>
      </c>
      <c r="V486" s="232" t="e">
        <f t="shared" si="31"/>
        <v>#N/A</v>
      </c>
      <c r="W486" s="245" t="e">
        <f>VLOOKUP(E486,'PC Receitas'!$AZ$4:$BB$27,3,FALSE)</f>
        <v>#N/A</v>
      </c>
    </row>
    <row r="487" spans="1:23" ht="19.5" customHeight="1" thickTop="1" thickBot="1" x14ac:dyDescent="0.3">
      <c r="A487" s="209"/>
      <c r="C487" s="136"/>
      <c r="D487" s="138"/>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244" t="e">
        <f t="shared" si="32"/>
        <v>#N/A</v>
      </c>
      <c r="T487" s="232" t="e">
        <f t="shared" si="29"/>
        <v>#N/A</v>
      </c>
      <c r="U487" s="232" t="e">
        <f t="shared" si="30"/>
        <v>#N/A</v>
      </c>
      <c r="V487" s="232" t="e">
        <f t="shared" si="31"/>
        <v>#N/A</v>
      </c>
      <c r="W487" s="245" t="e">
        <f>VLOOKUP(E487,'PC Receitas'!$AZ$4:$BB$27,3,FALSE)</f>
        <v>#N/A</v>
      </c>
    </row>
    <row r="488" spans="1:23" ht="19.5" customHeight="1" thickTop="1" thickBot="1" x14ac:dyDescent="0.3">
      <c r="A488" s="209"/>
      <c r="C488" s="136"/>
      <c r="D488" s="138"/>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244" t="e">
        <f t="shared" si="32"/>
        <v>#N/A</v>
      </c>
      <c r="T488" s="232" t="e">
        <f t="shared" si="29"/>
        <v>#N/A</v>
      </c>
      <c r="U488" s="232" t="e">
        <f t="shared" si="30"/>
        <v>#N/A</v>
      </c>
      <c r="V488" s="232" t="e">
        <f t="shared" si="31"/>
        <v>#N/A</v>
      </c>
      <c r="W488" s="245" t="e">
        <f>VLOOKUP(E488,'PC Receitas'!$AZ$4:$BB$27,3,FALSE)</f>
        <v>#N/A</v>
      </c>
    </row>
    <row r="489" spans="1:23" ht="19.5" customHeight="1" thickTop="1" thickBot="1" x14ac:dyDescent="0.3">
      <c r="A489" s="209"/>
      <c r="C489" s="136"/>
      <c r="D489" s="138"/>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244" t="e">
        <f t="shared" si="32"/>
        <v>#N/A</v>
      </c>
      <c r="T489" s="232" t="e">
        <f t="shared" si="29"/>
        <v>#N/A</v>
      </c>
      <c r="U489" s="232" t="e">
        <f t="shared" si="30"/>
        <v>#N/A</v>
      </c>
      <c r="V489" s="232" t="e">
        <f t="shared" si="31"/>
        <v>#N/A</v>
      </c>
      <c r="W489" s="245" t="e">
        <f>VLOOKUP(E489,'PC Receitas'!$AZ$4:$BB$27,3,FALSE)</f>
        <v>#N/A</v>
      </c>
    </row>
    <row r="490" spans="1:23" ht="19.5" customHeight="1" thickTop="1" thickBot="1" x14ac:dyDescent="0.3">
      <c r="A490" s="209"/>
      <c r="C490" s="136"/>
      <c r="D490" s="138"/>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244" t="e">
        <f t="shared" si="32"/>
        <v>#N/A</v>
      </c>
      <c r="T490" s="232" t="e">
        <f t="shared" si="29"/>
        <v>#N/A</v>
      </c>
      <c r="U490" s="232" t="e">
        <f t="shared" si="30"/>
        <v>#N/A</v>
      </c>
      <c r="V490" s="232" t="e">
        <f t="shared" si="31"/>
        <v>#N/A</v>
      </c>
      <c r="W490" s="245" t="e">
        <f>VLOOKUP(E490,'PC Receitas'!$AZ$4:$BB$27,3,FALSE)</f>
        <v>#N/A</v>
      </c>
    </row>
    <row r="491" spans="1:23" ht="19.5" customHeight="1" thickTop="1" thickBot="1" x14ac:dyDescent="0.3">
      <c r="A491" s="209"/>
      <c r="C491" s="136"/>
      <c r="D491" s="138"/>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244" t="e">
        <f t="shared" si="32"/>
        <v>#N/A</v>
      </c>
      <c r="T491" s="232" t="e">
        <f t="shared" si="29"/>
        <v>#N/A</v>
      </c>
      <c r="U491" s="232" t="e">
        <f t="shared" si="30"/>
        <v>#N/A</v>
      </c>
      <c r="V491" s="232" t="e">
        <f t="shared" si="31"/>
        <v>#N/A</v>
      </c>
      <c r="W491" s="245" t="e">
        <f>VLOOKUP(E491,'PC Receitas'!$AZ$4:$BB$27,3,FALSE)</f>
        <v>#N/A</v>
      </c>
    </row>
    <row r="492" spans="1:23" ht="19.5" customHeight="1" thickTop="1" thickBot="1" x14ac:dyDescent="0.3">
      <c r="A492" s="209"/>
      <c r="C492" s="136"/>
      <c r="D492" s="138"/>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244" t="e">
        <f t="shared" si="32"/>
        <v>#N/A</v>
      </c>
      <c r="T492" s="232" t="e">
        <f t="shared" si="29"/>
        <v>#N/A</v>
      </c>
      <c r="U492" s="232" t="e">
        <f t="shared" si="30"/>
        <v>#N/A</v>
      </c>
      <c r="V492" s="232" t="e">
        <f t="shared" si="31"/>
        <v>#N/A</v>
      </c>
      <c r="W492" s="245" t="e">
        <f>VLOOKUP(E492,'PC Receitas'!$AZ$4:$BB$27,3,FALSE)</f>
        <v>#N/A</v>
      </c>
    </row>
    <row r="493" spans="1:23" ht="19.5" customHeight="1" thickTop="1" thickBot="1" x14ac:dyDescent="0.3">
      <c r="A493" s="209"/>
      <c r="C493" s="136"/>
      <c r="D493" s="138"/>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244" t="e">
        <f t="shared" si="32"/>
        <v>#N/A</v>
      </c>
      <c r="T493" s="232" t="e">
        <f t="shared" si="29"/>
        <v>#N/A</v>
      </c>
      <c r="U493" s="232" t="e">
        <f t="shared" si="30"/>
        <v>#N/A</v>
      </c>
      <c r="V493" s="232" t="e">
        <f t="shared" si="31"/>
        <v>#N/A</v>
      </c>
      <c r="W493" s="245" t="e">
        <f>VLOOKUP(E493,'PC Receitas'!$AZ$4:$BB$27,3,FALSE)</f>
        <v>#N/A</v>
      </c>
    </row>
    <row r="494" spans="1:23" ht="19.5" customHeight="1" thickTop="1" thickBot="1" x14ac:dyDescent="0.3">
      <c r="A494" s="209"/>
      <c r="C494" s="136"/>
      <c r="D494" s="138"/>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244" t="e">
        <f t="shared" si="32"/>
        <v>#N/A</v>
      </c>
      <c r="T494" s="232" t="e">
        <f t="shared" si="29"/>
        <v>#N/A</v>
      </c>
      <c r="U494" s="232" t="e">
        <f t="shared" si="30"/>
        <v>#N/A</v>
      </c>
      <c r="V494" s="232" t="e">
        <f t="shared" si="31"/>
        <v>#N/A</v>
      </c>
      <c r="W494" s="245" t="e">
        <f>VLOOKUP(E494,'PC Receitas'!$AZ$4:$BB$27,3,FALSE)</f>
        <v>#N/A</v>
      </c>
    </row>
    <row r="495" spans="1:23" ht="19.5" customHeight="1" thickTop="1" thickBot="1" x14ac:dyDescent="0.3">
      <c r="A495" s="209"/>
      <c r="C495" s="136"/>
      <c r="D495" s="138"/>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244" t="e">
        <f t="shared" si="32"/>
        <v>#N/A</v>
      </c>
      <c r="T495" s="232" t="e">
        <f t="shared" si="29"/>
        <v>#N/A</v>
      </c>
      <c r="U495" s="232" t="e">
        <f t="shared" si="30"/>
        <v>#N/A</v>
      </c>
      <c r="V495" s="232" t="e">
        <f t="shared" si="31"/>
        <v>#N/A</v>
      </c>
      <c r="W495" s="245" t="e">
        <f>VLOOKUP(E495,'PC Receitas'!$AZ$4:$BB$27,3,FALSE)</f>
        <v>#N/A</v>
      </c>
    </row>
    <row r="496" spans="1:23" ht="19.5" customHeight="1" thickTop="1" thickBot="1" x14ac:dyDescent="0.3">
      <c r="A496" s="209"/>
      <c r="C496" s="136"/>
      <c r="D496" s="138"/>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244" t="e">
        <f t="shared" si="32"/>
        <v>#N/A</v>
      </c>
      <c r="T496" s="232" t="e">
        <f t="shared" si="29"/>
        <v>#N/A</v>
      </c>
      <c r="U496" s="232" t="e">
        <f t="shared" si="30"/>
        <v>#N/A</v>
      </c>
      <c r="V496" s="232" t="e">
        <f t="shared" si="31"/>
        <v>#N/A</v>
      </c>
      <c r="W496" s="245" t="e">
        <f>VLOOKUP(E496,'PC Receitas'!$AZ$4:$BB$27,3,FALSE)</f>
        <v>#N/A</v>
      </c>
    </row>
    <row r="497" spans="1:23" ht="19.5" customHeight="1" thickTop="1" thickBot="1" x14ac:dyDescent="0.3">
      <c r="A497" s="209"/>
      <c r="C497" s="136"/>
      <c r="D497" s="138"/>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244" t="e">
        <f t="shared" si="32"/>
        <v>#N/A</v>
      </c>
      <c r="T497" s="232" t="e">
        <f t="shared" si="29"/>
        <v>#N/A</v>
      </c>
      <c r="U497" s="232" t="e">
        <f t="shared" si="30"/>
        <v>#N/A</v>
      </c>
      <c r="V497" s="232" t="e">
        <f t="shared" si="31"/>
        <v>#N/A</v>
      </c>
      <c r="W497" s="245" t="e">
        <f>VLOOKUP(E497,'PC Receitas'!$AZ$4:$BB$27,3,FALSE)</f>
        <v>#N/A</v>
      </c>
    </row>
    <row r="498" spans="1:23" ht="19.5" customHeight="1" thickTop="1" thickBot="1" x14ac:dyDescent="0.3">
      <c r="A498" s="209"/>
      <c r="C498" s="136"/>
      <c r="D498" s="138"/>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244" t="e">
        <f t="shared" si="32"/>
        <v>#N/A</v>
      </c>
      <c r="T498" s="232" t="e">
        <f t="shared" si="29"/>
        <v>#N/A</v>
      </c>
      <c r="U498" s="232" t="e">
        <f t="shared" si="30"/>
        <v>#N/A</v>
      </c>
      <c r="V498" s="232" t="e">
        <f t="shared" si="31"/>
        <v>#N/A</v>
      </c>
      <c r="W498" s="245" t="e">
        <f>VLOOKUP(E498,'PC Receitas'!$AZ$4:$BB$27,3,FALSE)</f>
        <v>#N/A</v>
      </c>
    </row>
    <row r="499" spans="1:23" ht="19.5" customHeight="1" thickTop="1" thickBot="1" x14ac:dyDescent="0.3">
      <c r="A499" s="209"/>
      <c r="C499" s="136"/>
      <c r="D499" s="138"/>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244" t="e">
        <f t="shared" si="32"/>
        <v>#N/A</v>
      </c>
      <c r="T499" s="232" t="e">
        <f t="shared" si="29"/>
        <v>#N/A</v>
      </c>
      <c r="U499" s="232" t="e">
        <f t="shared" si="30"/>
        <v>#N/A</v>
      </c>
      <c r="V499" s="232" t="e">
        <f t="shared" si="31"/>
        <v>#N/A</v>
      </c>
      <c r="W499" s="245" t="e">
        <f>VLOOKUP(E499,'PC Receitas'!$AZ$4:$BB$27,3,FALSE)</f>
        <v>#N/A</v>
      </c>
    </row>
    <row r="500" spans="1:23" ht="19.5" customHeight="1" thickTop="1" thickBot="1" x14ac:dyDescent="0.3">
      <c r="A500" s="209"/>
      <c r="C500" s="136"/>
      <c r="D500" s="138"/>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244" t="e">
        <f t="shared" si="32"/>
        <v>#N/A</v>
      </c>
      <c r="T500" s="232" t="e">
        <f t="shared" si="29"/>
        <v>#N/A</v>
      </c>
      <c r="U500" s="232" t="e">
        <f t="shared" si="30"/>
        <v>#N/A</v>
      </c>
      <c r="V500" s="232" t="e">
        <f t="shared" si="31"/>
        <v>#N/A</v>
      </c>
      <c r="W500" s="245" t="e">
        <f>VLOOKUP(E500,'PC Receitas'!$AZ$4:$BB$27,3,FALSE)</f>
        <v>#N/A</v>
      </c>
    </row>
    <row r="501" spans="1:23" ht="19.5" customHeight="1" thickTop="1" thickBot="1" x14ac:dyDescent="0.3">
      <c r="A501" s="209"/>
      <c r="C501" s="136"/>
      <c r="D501" s="138"/>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244" t="e">
        <f t="shared" si="32"/>
        <v>#N/A</v>
      </c>
      <c r="T501" s="232" t="e">
        <f t="shared" si="29"/>
        <v>#N/A</v>
      </c>
      <c r="U501" s="232" t="e">
        <f t="shared" si="30"/>
        <v>#N/A</v>
      </c>
      <c r="V501" s="232" t="e">
        <f t="shared" si="31"/>
        <v>#N/A</v>
      </c>
      <c r="W501" s="245" t="e">
        <f>VLOOKUP(E501,'PC Receitas'!$AZ$4:$BB$27,3,FALSE)</f>
        <v>#N/A</v>
      </c>
    </row>
    <row r="502" spans="1:23" ht="19.5" customHeight="1" thickTop="1" thickBot="1" x14ac:dyDescent="0.3">
      <c r="A502" s="209"/>
      <c r="C502" s="136"/>
      <c r="D502" s="138"/>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244" t="e">
        <f t="shared" si="32"/>
        <v>#N/A</v>
      </c>
      <c r="T502" s="232" t="e">
        <f t="shared" si="29"/>
        <v>#N/A</v>
      </c>
      <c r="U502" s="232" t="e">
        <f t="shared" si="30"/>
        <v>#N/A</v>
      </c>
      <c r="V502" s="232" t="e">
        <f t="shared" si="31"/>
        <v>#N/A</v>
      </c>
      <c r="W502" s="245" t="e">
        <f>VLOOKUP(E502,'PC Receitas'!$AZ$4:$BB$27,3,FALSE)</f>
        <v>#N/A</v>
      </c>
    </row>
    <row r="503" spans="1:23" ht="19.5" customHeight="1" thickTop="1" thickBot="1" x14ac:dyDescent="0.3">
      <c r="A503" s="209"/>
      <c r="C503" s="136"/>
      <c r="D503" s="138"/>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244" t="e">
        <f t="shared" si="32"/>
        <v>#N/A</v>
      </c>
      <c r="T503" s="232" t="e">
        <f t="shared" si="29"/>
        <v>#N/A</v>
      </c>
      <c r="U503" s="232" t="e">
        <f t="shared" si="30"/>
        <v>#N/A</v>
      </c>
      <c r="V503" s="232" t="e">
        <f t="shared" si="31"/>
        <v>#N/A</v>
      </c>
      <c r="W503" s="245" t="e">
        <f>VLOOKUP(E503,'PC Receitas'!$AZ$4:$BB$27,3,FALSE)</f>
        <v>#N/A</v>
      </c>
    </row>
    <row r="504" spans="1:23" ht="19.5" customHeight="1" thickTop="1" thickBot="1" x14ac:dyDescent="0.3">
      <c r="A504" s="209"/>
      <c r="C504" s="136"/>
      <c r="D504" s="138"/>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244" t="e">
        <f t="shared" si="32"/>
        <v>#N/A</v>
      </c>
      <c r="T504" s="232" t="e">
        <f t="shared" si="29"/>
        <v>#N/A</v>
      </c>
      <c r="U504" s="232" t="e">
        <f t="shared" si="30"/>
        <v>#N/A</v>
      </c>
      <c r="V504" s="232" t="e">
        <f t="shared" si="31"/>
        <v>#N/A</v>
      </c>
      <c r="W504" s="245" t="e">
        <f>VLOOKUP(E504,'PC Receitas'!$AZ$4:$BB$27,3,FALSE)</f>
        <v>#N/A</v>
      </c>
    </row>
    <row r="505" spans="1:23" ht="19.5" customHeight="1" thickTop="1" thickBot="1" x14ac:dyDescent="0.3">
      <c r="A505" s="209"/>
      <c r="C505" s="136"/>
      <c r="D505" s="138"/>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244" t="e">
        <f t="shared" si="32"/>
        <v>#N/A</v>
      </c>
      <c r="T505" s="232" t="e">
        <f t="shared" si="29"/>
        <v>#N/A</v>
      </c>
      <c r="U505" s="232" t="e">
        <f t="shared" si="30"/>
        <v>#N/A</v>
      </c>
      <c r="V505" s="232" t="e">
        <f t="shared" si="31"/>
        <v>#N/A</v>
      </c>
      <c r="W505" s="245" t="e">
        <f>VLOOKUP(E505,'PC Receitas'!$AZ$4:$BB$27,3,FALSE)</f>
        <v>#N/A</v>
      </c>
    </row>
    <row r="506" spans="1:23" ht="19.5" customHeight="1" thickTop="1" thickBot="1" x14ac:dyDescent="0.3">
      <c r="A506" s="209"/>
      <c r="C506" s="136"/>
      <c r="D506" s="138"/>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244" t="e">
        <f t="shared" si="32"/>
        <v>#N/A</v>
      </c>
      <c r="T506" s="232" t="e">
        <f t="shared" si="29"/>
        <v>#N/A</v>
      </c>
      <c r="U506" s="232" t="e">
        <f t="shared" si="30"/>
        <v>#N/A</v>
      </c>
      <c r="V506" s="232" t="e">
        <f t="shared" si="31"/>
        <v>#N/A</v>
      </c>
      <c r="W506" s="245" t="e">
        <f>VLOOKUP(E506,'PC Receitas'!$AZ$4:$BB$27,3,FALSE)</f>
        <v>#N/A</v>
      </c>
    </row>
    <row r="507" spans="1:23" ht="19.5" customHeight="1" thickTop="1" thickBot="1" x14ac:dyDescent="0.3">
      <c r="A507" s="209"/>
      <c r="C507" s="136"/>
      <c r="D507" s="138"/>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244" t="e">
        <f t="shared" si="32"/>
        <v>#N/A</v>
      </c>
      <c r="T507" s="232" t="e">
        <f t="shared" si="29"/>
        <v>#N/A</v>
      </c>
      <c r="U507" s="232" t="e">
        <f t="shared" si="30"/>
        <v>#N/A</v>
      </c>
      <c r="V507" s="232" t="e">
        <f t="shared" si="31"/>
        <v>#N/A</v>
      </c>
      <c r="W507" s="245" t="e">
        <f>VLOOKUP(E507,'PC Receitas'!$AZ$4:$BB$27,3,FALSE)</f>
        <v>#N/A</v>
      </c>
    </row>
    <row r="508" spans="1:23" ht="19.5" customHeight="1" thickTop="1" thickBot="1" x14ac:dyDescent="0.3">
      <c r="A508" s="209"/>
      <c r="C508" s="136"/>
      <c r="D508" s="138"/>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244" t="e">
        <f t="shared" si="32"/>
        <v>#N/A</v>
      </c>
      <c r="T508" s="232" t="e">
        <f t="shared" si="29"/>
        <v>#N/A</v>
      </c>
      <c r="U508" s="232" t="e">
        <f t="shared" si="30"/>
        <v>#N/A</v>
      </c>
      <c r="V508" s="232" t="e">
        <f t="shared" si="31"/>
        <v>#N/A</v>
      </c>
      <c r="W508" s="245" t="e">
        <f>VLOOKUP(E508,'PC Receitas'!$AZ$4:$BB$27,3,FALSE)</f>
        <v>#N/A</v>
      </c>
    </row>
    <row r="509" spans="1:23" ht="19.5" customHeight="1" thickTop="1" thickBot="1" x14ac:dyDescent="0.3">
      <c r="A509" s="209"/>
      <c r="C509" s="136"/>
      <c r="D509" s="138"/>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244" t="e">
        <f t="shared" si="32"/>
        <v>#N/A</v>
      </c>
      <c r="T509" s="232" t="e">
        <f t="shared" si="29"/>
        <v>#N/A</v>
      </c>
      <c r="U509" s="232" t="e">
        <f t="shared" si="30"/>
        <v>#N/A</v>
      </c>
      <c r="V509" s="232" t="e">
        <f t="shared" si="31"/>
        <v>#N/A</v>
      </c>
      <c r="W509" s="245" t="e">
        <f>VLOOKUP(E509,'PC Receitas'!$AZ$4:$BB$27,3,FALSE)</f>
        <v>#N/A</v>
      </c>
    </row>
    <row r="510" spans="1:23" ht="19.5" customHeight="1" thickTop="1" thickBot="1" x14ac:dyDescent="0.3">
      <c r="A510" s="209"/>
      <c r="C510" s="136"/>
      <c r="D510" s="138"/>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244" t="e">
        <f t="shared" si="32"/>
        <v>#N/A</v>
      </c>
      <c r="T510" s="232" t="e">
        <f t="shared" si="29"/>
        <v>#N/A</v>
      </c>
      <c r="U510" s="232" t="e">
        <f t="shared" si="30"/>
        <v>#N/A</v>
      </c>
      <c r="V510" s="232" t="e">
        <f t="shared" si="31"/>
        <v>#N/A</v>
      </c>
      <c r="W510" s="245" t="e">
        <f>VLOOKUP(E510,'PC Receitas'!$AZ$4:$BB$27,3,FALSE)</f>
        <v>#N/A</v>
      </c>
    </row>
    <row r="511" spans="1:23" ht="19.5" customHeight="1" thickTop="1" thickBot="1" x14ac:dyDescent="0.3">
      <c r="A511" s="209"/>
      <c r="C511" s="136"/>
      <c r="D511" s="138"/>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244" t="e">
        <f t="shared" si="32"/>
        <v>#N/A</v>
      </c>
      <c r="T511" s="232" t="e">
        <f t="shared" si="29"/>
        <v>#N/A</v>
      </c>
      <c r="U511" s="232" t="e">
        <f t="shared" si="30"/>
        <v>#N/A</v>
      </c>
      <c r="V511" s="232" t="e">
        <f t="shared" si="31"/>
        <v>#N/A</v>
      </c>
      <c r="W511" s="245" t="e">
        <f>VLOOKUP(E511,'PC Receitas'!$AZ$4:$BB$27,3,FALSE)</f>
        <v>#N/A</v>
      </c>
    </row>
    <row r="512" spans="1:23" ht="19.5" customHeight="1" thickTop="1" thickBot="1" x14ac:dyDescent="0.3">
      <c r="A512" s="209"/>
      <c r="C512" s="136"/>
      <c r="D512" s="138"/>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244" t="e">
        <f t="shared" si="32"/>
        <v>#N/A</v>
      </c>
      <c r="T512" s="232" t="e">
        <f t="shared" si="29"/>
        <v>#N/A</v>
      </c>
      <c r="U512" s="232" t="e">
        <f t="shared" si="30"/>
        <v>#N/A</v>
      </c>
      <c r="V512" s="232" t="e">
        <f t="shared" si="31"/>
        <v>#N/A</v>
      </c>
      <c r="W512" s="245" t="e">
        <f>VLOOKUP(E512,'PC Receitas'!$AZ$4:$BB$27,3,FALSE)</f>
        <v>#N/A</v>
      </c>
    </row>
    <row r="513" spans="1:23" ht="19.5" customHeight="1" thickTop="1" thickBot="1" x14ac:dyDescent="0.3">
      <c r="A513" s="209"/>
      <c r="C513" s="136"/>
      <c r="D513" s="138"/>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244" t="e">
        <f t="shared" si="32"/>
        <v>#N/A</v>
      </c>
      <c r="T513" s="232" t="e">
        <f t="shared" si="29"/>
        <v>#N/A</v>
      </c>
      <c r="U513" s="232" t="e">
        <f t="shared" si="30"/>
        <v>#N/A</v>
      </c>
      <c r="V513" s="232" t="e">
        <f t="shared" si="31"/>
        <v>#N/A</v>
      </c>
      <c r="W513" s="245" t="e">
        <f>VLOOKUP(E513,'PC Receitas'!$AZ$4:$BB$27,3,FALSE)</f>
        <v>#N/A</v>
      </c>
    </row>
    <row r="514" spans="1:23" ht="19.5" customHeight="1" thickTop="1" thickBot="1" x14ac:dyDescent="0.3">
      <c r="A514" s="209"/>
      <c r="C514" s="136"/>
      <c r="D514" s="138"/>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244" t="e">
        <f t="shared" si="32"/>
        <v>#N/A</v>
      </c>
      <c r="T514" s="232" t="e">
        <f t="shared" si="29"/>
        <v>#N/A</v>
      </c>
      <c r="U514" s="232" t="e">
        <f t="shared" si="30"/>
        <v>#N/A</v>
      </c>
      <c r="V514" s="232" t="e">
        <f t="shared" si="31"/>
        <v>#N/A</v>
      </c>
      <c r="W514" s="245" t="e">
        <f>VLOOKUP(E514,'PC Receitas'!$AZ$4:$BB$27,3,FALSE)</f>
        <v>#N/A</v>
      </c>
    </row>
    <row r="515" spans="1:23" ht="19.5" customHeight="1" thickTop="1" thickBot="1" x14ac:dyDescent="0.3">
      <c r="A515" s="209"/>
      <c r="C515" s="136"/>
      <c r="D515" s="138"/>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244" t="e">
        <f t="shared" si="32"/>
        <v>#N/A</v>
      </c>
      <c r="T515" s="232" t="e">
        <f t="shared" si="29"/>
        <v>#N/A</v>
      </c>
      <c r="U515" s="232" t="e">
        <f t="shared" si="30"/>
        <v>#N/A</v>
      </c>
      <c r="V515" s="232" t="e">
        <f t="shared" si="31"/>
        <v>#N/A</v>
      </c>
      <c r="W515" s="245" t="e">
        <f>VLOOKUP(E515,'PC Receitas'!$AZ$4:$BB$27,3,FALSE)</f>
        <v>#N/A</v>
      </c>
    </row>
    <row r="516" spans="1:23" ht="19.5" customHeight="1" thickTop="1" thickBot="1" x14ac:dyDescent="0.3">
      <c r="A516" s="209"/>
      <c r="C516" s="136"/>
      <c r="D516" s="138"/>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244" t="e">
        <f t="shared" si="32"/>
        <v>#N/A</v>
      </c>
      <c r="T516" s="232" t="e">
        <f t="shared" si="29"/>
        <v>#N/A</v>
      </c>
      <c r="U516" s="232" t="e">
        <f t="shared" si="30"/>
        <v>#N/A</v>
      </c>
      <c r="V516" s="232" t="e">
        <f t="shared" si="31"/>
        <v>#N/A</v>
      </c>
      <c r="W516" s="245" t="e">
        <f>VLOOKUP(E516,'PC Receitas'!$AZ$4:$BB$27,3,FALSE)</f>
        <v>#N/A</v>
      </c>
    </row>
    <row r="517" spans="1:23" ht="19.5" customHeight="1" thickTop="1" thickBot="1" x14ac:dyDescent="0.3">
      <c r="A517" s="209"/>
      <c r="C517" s="136"/>
      <c r="D517" s="138"/>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244" t="e">
        <f t="shared" si="32"/>
        <v>#N/A</v>
      </c>
      <c r="T517" s="232" t="e">
        <f t="shared" si="29"/>
        <v>#N/A</v>
      </c>
      <c r="U517" s="232" t="e">
        <f t="shared" si="30"/>
        <v>#N/A</v>
      </c>
      <c r="V517" s="232" t="e">
        <f t="shared" si="31"/>
        <v>#N/A</v>
      </c>
      <c r="W517" s="245" t="e">
        <f>VLOOKUP(E517,'PC Receitas'!$AZ$4:$BB$27,3,FALSE)</f>
        <v>#N/A</v>
      </c>
    </row>
    <row r="518" spans="1:23" ht="19.5" customHeight="1" thickTop="1" thickBot="1" x14ac:dyDescent="0.3">
      <c r="A518" s="209"/>
      <c r="C518" s="136"/>
      <c r="D518" s="138"/>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244" t="e">
        <f t="shared" si="32"/>
        <v>#N/A</v>
      </c>
      <c r="T518" s="232" t="e">
        <f t="shared" ref="T518:T581" si="33">IF(W518="DESPESAS_COM_PRODUTOS","Despesa",IF(W518="DESPESAS_COM_SERVICOS","Despesa",IF(W518="DESPESAS_NAO_OPERACIONAIS","Despesa","")))</f>
        <v>#N/A</v>
      </c>
      <c r="U518" s="232" t="e">
        <f t="shared" ref="U518:U581" si="34">IF(W518="RECEITAS_COM_PRODUTO","Receita",IF(W518="RECEITAS_COM_SERVICOS","Receita",IF(W518="RECEITAS_NAO_OPERACIONAIS","Receita",IF(W518="RECEITA_4","Receita",IF(W518="RECEITA_5","Receita",IF(W518="RECEITA_6","Receita",IF(W518="RECEITA_7","Receita",IF(W518="RECEITA_8","Receita",IF(W518="RECEITA_9","Receita",IF(W518="RECEITA_10","Receita",IF(W518="RECEITA_11","Receita",IF(W518="RECEITA_12","Receita",""))))))))))))</f>
        <v>#N/A</v>
      </c>
      <c r="V518" s="232" t="e">
        <f t="shared" ref="V518:V581" si="35">IF(S518&lt;&gt;"",S518,IF(T518&lt;&gt;"",T518,IF(U518&lt;&gt;"",U518,"")))</f>
        <v>#N/A</v>
      </c>
      <c r="W518" s="245" t="e">
        <f>VLOOKUP(E518,'PC Receitas'!$AZ$4:$BB$27,3,FALSE)</f>
        <v>#N/A</v>
      </c>
    </row>
    <row r="519" spans="1:23" ht="19.5" customHeight="1" thickTop="1" thickBot="1" x14ac:dyDescent="0.3">
      <c r="A519" s="209"/>
      <c r="C519" s="136"/>
      <c r="D519" s="138"/>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244" t="e">
        <f t="shared" si="32"/>
        <v>#N/A</v>
      </c>
      <c r="T519" s="232" t="e">
        <f t="shared" si="33"/>
        <v>#N/A</v>
      </c>
      <c r="U519" s="232" t="e">
        <f t="shared" si="34"/>
        <v>#N/A</v>
      </c>
      <c r="V519" s="232" t="e">
        <f t="shared" si="35"/>
        <v>#N/A</v>
      </c>
      <c r="W519" s="245" t="e">
        <f>VLOOKUP(E519,'PC Receitas'!$AZ$4:$BB$27,3,FALSE)</f>
        <v>#N/A</v>
      </c>
    </row>
    <row r="520" spans="1:23" ht="19.5" customHeight="1" thickTop="1" thickBot="1" x14ac:dyDescent="0.3">
      <c r="A520" s="209"/>
      <c r="C520" s="136"/>
      <c r="D520" s="138"/>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244" t="e">
        <f t="shared" si="32"/>
        <v>#N/A</v>
      </c>
      <c r="T520" s="232" t="e">
        <f t="shared" si="33"/>
        <v>#N/A</v>
      </c>
      <c r="U520" s="232" t="e">
        <f t="shared" si="34"/>
        <v>#N/A</v>
      </c>
      <c r="V520" s="232" t="e">
        <f t="shared" si="35"/>
        <v>#N/A</v>
      </c>
      <c r="W520" s="245" t="e">
        <f>VLOOKUP(E520,'PC Receitas'!$AZ$4:$BB$27,3,FALSE)</f>
        <v>#N/A</v>
      </c>
    </row>
    <row r="521" spans="1:23" ht="19.5" customHeight="1" thickTop="1" thickBot="1" x14ac:dyDescent="0.3">
      <c r="A521" s="209"/>
      <c r="C521" s="136"/>
      <c r="D521" s="138"/>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244" t="e">
        <f t="shared" si="32"/>
        <v>#N/A</v>
      </c>
      <c r="T521" s="232" t="e">
        <f t="shared" si="33"/>
        <v>#N/A</v>
      </c>
      <c r="U521" s="232" t="e">
        <f t="shared" si="34"/>
        <v>#N/A</v>
      </c>
      <c r="V521" s="232" t="e">
        <f t="shared" si="35"/>
        <v>#N/A</v>
      </c>
      <c r="W521" s="245" t="e">
        <f>VLOOKUP(E521,'PC Receitas'!$AZ$4:$BB$27,3,FALSE)</f>
        <v>#N/A</v>
      </c>
    </row>
    <row r="522" spans="1:23" ht="19.5" customHeight="1" thickTop="1" thickBot="1" x14ac:dyDescent="0.3">
      <c r="A522" s="209"/>
      <c r="C522" s="136"/>
      <c r="D522" s="138"/>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244" t="e">
        <f t="shared" si="32"/>
        <v>#N/A</v>
      </c>
      <c r="T522" s="232" t="e">
        <f t="shared" si="33"/>
        <v>#N/A</v>
      </c>
      <c r="U522" s="232" t="e">
        <f t="shared" si="34"/>
        <v>#N/A</v>
      </c>
      <c r="V522" s="232" t="e">
        <f t="shared" si="35"/>
        <v>#N/A</v>
      </c>
      <c r="W522" s="245" t="e">
        <f>VLOOKUP(E522,'PC Receitas'!$AZ$4:$BB$27,3,FALSE)</f>
        <v>#N/A</v>
      </c>
    </row>
    <row r="523" spans="1:23" ht="19.5" customHeight="1" thickTop="1" thickBot="1" x14ac:dyDescent="0.3">
      <c r="A523" s="209"/>
      <c r="C523" s="136"/>
      <c r="D523" s="138"/>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244" t="e">
        <f t="shared" si="32"/>
        <v>#N/A</v>
      </c>
      <c r="T523" s="232" t="e">
        <f t="shared" si="33"/>
        <v>#N/A</v>
      </c>
      <c r="U523" s="232" t="e">
        <f t="shared" si="34"/>
        <v>#N/A</v>
      </c>
      <c r="V523" s="232" t="e">
        <f t="shared" si="35"/>
        <v>#N/A</v>
      </c>
      <c r="W523" s="245" t="e">
        <f>VLOOKUP(E523,'PC Receitas'!$AZ$4:$BB$27,3,FALSE)</f>
        <v>#N/A</v>
      </c>
    </row>
    <row r="524" spans="1:23" ht="19.5" customHeight="1" thickTop="1" thickBot="1" x14ac:dyDescent="0.3">
      <c r="A524" s="209"/>
      <c r="C524" s="136"/>
      <c r="D524" s="138"/>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244" t="e">
        <f t="shared" si="32"/>
        <v>#N/A</v>
      </c>
      <c r="T524" s="232" t="e">
        <f t="shared" si="33"/>
        <v>#N/A</v>
      </c>
      <c r="U524" s="232" t="e">
        <f t="shared" si="34"/>
        <v>#N/A</v>
      </c>
      <c r="V524" s="232" t="e">
        <f t="shared" si="35"/>
        <v>#N/A</v>
      </c>
      <c r="W524" s="245" t="e">
        <f>VLOOKUP(E524,'PC Receitas'!$AZ$4:$BB$27,3,FALSE)</f>
        <v>#N/A</v>
      </c>
    </row>
    <row r="525" spans="1:23" ht="19.5" customHeight="1" thickTop="1" thickBot="1" x14ac:dyDescent="0.3">
      <c r="A525" s="209"/>
      <c r="C525" s="136"/>
      <c r="D525" s="138"/>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244" t="e">
        <f t="shared" si="32"/>
        <v>#N/A</v>
      </c>
      <c r="T525" s="232" t="e">
        <f t="shared" si="33"/>
        <v>#N/A</v>
      </c>
      <c r="U525" s="232" t="e">
        <f t="shared" si="34"/>
        <v>#N/A</v>
      </c>
      <c r="V525" s="232" t="e">
        <f t="shared" si="35"/>
        <v>#N/A</v>
      </c>
      <c r="W525" s="245" t="e">
        <f>VLOOKUP(E525,'PC Receitas'!$AZ$4:$BB$27,3,FALSE)</f>
        <v>#N/A</v>
      </c>
    </row>
    <row r="526" spans="1:23" ht="19.5" customHeight="1" thickTop="1" thickBot="1" x14ac:dyDescent="0.3">
      <c r="A526" s="209"/>
      <c r="C526" s="136"/>
      <c r="D526" s="138"/>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244" t="e">
        <f t="shared" si="32"/>
        <v>#N/A</v>
      </c>
      <c r="T526" s="232" t="e">
        <f t="shared" si="33"/>
        <v>#N/A</v>
      </c>
      <c r="U526" s="232" t="e">
        <f t="shared" si="34"/>
        <v>#N/A</v>
      </c>
      <c r="V526" s="232" t="e">
        <f t="shared" si="35"/>
        <v>#N/A</v>
      </c>
      <c r="W526" s="245" t="e">
        <f>VLOOKUP(E526,'PC Receitas'!$AZ$4:$BB$27,3,FALSE)</f>
        <v>#N/A</v>
      </c>
    </row>
    <row r="527" spans="1:23" ht="19.5" customHeight="1" thickTop="1" thickBot="1" x14ac:dyDescent="0.3">
      <c r="A527" s="209"/>
      <c r="C527" s="136"/>
      <c r="D527" s="138"/>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244" t="e">
        <f t="shared" si="32"/>
        <v>#N/A</v>
      </c>
      <c r="T527" s="232" t="e">
        <f t="shared" si="33"/>
        <v>#N/A</v>
      </c>
      <c r="U527" s="232" t="e">
        <f t="shared" si="34"/>
        <v>#N/A</v>
      </c>
      <c r="V527" s="232" t="e">
        <f t="shared" si="35"/>
        <v>#N/A</v>
      </c>
      <c r="W527" s="245" t="e">
        <f>VLOOKUP(E527,'PC Receitas'!$AZ$4:$BB$27,3,FALSE)</f>
        <v>#N/A</v>
      </c>
    </row>
    <row r="528" spans="1:23" ht="19.5" customHeight="1" thickTop="1" thickBot="1" x14ac:dyDescent="0.3">
      <c r="A528" s="209"/>
      <c r="C528" s="136"/>
      <c r="D528" s="138"/>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244" t="e">
        <f t="shared" si="32"/>
        <v>#N/A</v>
      </c>
      <c r="T528" s="232" t="e">
        <f t="shared" si="33"/>
        <v>#N/A</v>
      </c>
      <c r="U528" s="232" t="e">
        <f t="shared" si="34"/>
        <v>#N/A</v>
      </c>
      <c r="V528" s="232" t="e">
        <f t="shared" si="35"/>
        <v>#N/A</v>
      </c>
      <c r="W528" s="245" t="e">
        <f>VLOOKUP(E528,'PC Receitas'!$AZ$4:$BB$27,3,FALSE)</f>
        <v>#N/A</v>
      </c>
    </row>
    <row r="529" spans="1:23" ht="19.5" customHeight="1" thickTop="1" thickBot="1" x14ac:dyDescent="0.3">
      <c r="A529" s="209"/>
      <c r="C529" s="136"/>
      <c r="D529" s="138"/>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244" t="e">
        <f t="shared" si="32"/>
        <v>#N/A</v>
      </c>
      <c r="T529" s="232" t="e">
        <f t="shared" si="33"/>
        <v>#N/A</v>
      </c>
      <c r="U529" s="232" t="e">
        <f t="shared" si="34"/>
        <v>#N/A</v>
      </c>
      <c r="V529" s="232" t="e">
        <f t="shared" si="35"/>
        <v>#N/A</v>
      </c>
      <c r="W529" s="245" t="e">
        <f>VLOOKUP(E529,'PC Receitas'!$AZ$4:$BB$27,3,FALSE)</f>
        <v>#N/A</v>
      </c>
    </row>
    <row r="530" spans="1:23" ht="19.5" customHeight="1" thickTop="1" thickBot="1" x14ac:dyDescent="0.3">
      <c r="A530" s="209"/>
      <c r="C530" s="136"/>
      <c r="D530" s="138"/>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244" t="e">
        <f t="shared" si="32"/>
        <v>#N/A</v>
      </c>
      <c r="T530" s="232" t="e">
        <f t="shared" si="33"/>
        <v>#N/A</v>
      </c>
      <c r="U530" s="232" t="e">
        <f t="shared" si="34"/>
        <v>#N/A</v>
      </c>
      <c r="V530" s="232" t="e">
        <f t="shared" si="35"/>
        <v>#N/A</v>
      </c>
      <c r="W530" s="245" t="e">
        <f>VLOOKUP(E530,'PC Receitas'!$AZ$4:$BB$27,3,FALSE)</f>
        <v>#N/A</v>
      </c>
    </row>
    <row r="531" spans="1:23" ht="19.5" customHeight="1" thickTop="1" thickBot="1" x14ac:dyDescent="0.3">
      <c r="A531" s="209"/>
      <c r="C531" s="136"/>
      <c r="D531" s="138"/>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244" t="e">
        <f t="shared" si="32"/>
        <v>#N/A</v>
      </c>
      <c r="T531" s="232" t="e">
        <f t="shared" si="33"/>
        <v>#N/A</v>
      </c>
      <c r="U531" s="232" t="e">
        <f t="shared" si="34"/>
        <v>#N/A</v>
      </c>
      <c r="V531" s="232" t="e">
        <f t="shared" si="35"/>
        <v>#N/A</v>
      </c>
      <c r="W531" s="245" t="e">
        <f>VLOOKUP(E531,'PC Receitas'!$AZ$4:$BB$27,3,FALSE)</f>
        <v>#N/A</v>
      </c>
    </row>
    <row r="532" spans="1:23" ht="19.5" customHeight="1" thickTop="1" thickBot="1" x14ac:dyDescent="0.3">
      <c r="A532" s="209"/>
      <c r="C532" s="136"/>
      <c r="D532" s="138"/>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244" t="e">
        <f t="shared" si="32"/>
        <v>#N/A</v>
      </c>
      <c r="T532" s="232" t="e">
        <f t="shared" si="33"/>
        <v>#N/A</v>
      </c>
      <c r="U532" s="232" t="e">
        <f t="shared" si="34"/>
        <v>#N/A</v>
      </c>
      <c r="V532" s="232" t="e">
        <f t="shared" si="35"/>
        <v>#N/A</v>
      </c>
      <c r="W532" s="245" t="e">
        <f>VLOOKUP(E532,'PC Receitas'!$AZ$4:$BB$27,3,FALSE)</f>
        <v>#N/A</v>
      </c>
    </row>
    <row r="533" spans="1:23" ht="19.5" customHeight="1" thickTop="1" thickBot="1" x14ac:dyDescent="0.3">
      <c r="A533" s="209"/>
      <c r="C533" s="136"/>
      <c r="D533" s="138"/>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244" t="e">
        <f t="shared" si="32"/>
        <v>#N/A</v>
      </c>
      <c r="T533" s="232" t="e">
        <f t="shared" si="33"/>
        <v>#N/A</v>
      </c>
      <c r="U533" s="232" t="e">
        <f t="shared" si="34"/>
        <v>#N/A</v>
      </c>
      <c r="V533" s="232" t="e">
        <f t="shared" si="35"/>
        <v>#N/A</v>
      </c>
      <c r="W533" s="245" t="e">
        <f>VLOOKUP(E533,'PC Receitas'!$AZ$4:$BB$27,3,FALSE)</f>
        <v>#N/A</v>
      </c>
    </row>
    <row r="534" spans="1:23" ht="19.5" customHeight="1" thickTop="1" thickBot="1" x14ac:dyDescent="0.3">
      <c r="A534" s="209"/>
      <c r="C534" s="136"/>
      <c r="D534" s="138"/>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244" t="e">
        <f t="shared" si="32"/>
        <v>#N/A</v>
      </c>
      <c r="T534" s="232" t="e">
        <f t="shared" si="33"/>
        <v>#N/A</v>
      </c>
      <c r="U534" s="232" t="e">
        <f t="shared" si="34"/>
        <v>#N/A</v>
      </c>
      <c r="V534" s="232" t="e">
        <f t="shared" si="35"/>
        <v>#N/A</v>
      </c>
      <c r="W534" s="245" t="e">
        <f>VLOOKUP(E534,'PC Receitas'!$AZ$4:$BB$27,3,FALSE)</f>
        <v>#N/A</v>
      </c>
    </row>
    <row r="535" spans="1:23" ht="19.5" customHeight="1" thickTop="1" thickBot="1" x14ac:dyDescent="0.3">
      <c r="A535" s="209"/>
      <c r="C535" s="136"/>
      <c r="D535" s="138"/>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244" t="e">
        <f t="shared" si="32"/>
        <v>#N/A</v>
      </c>
      <c r="T535" s="232" t="e">
        <f t="shared" si="33"/>
        <v>#N/A</v>
      </c>
      <c r="U535" s="232" t="e">
        <f t="shared" si="34"/>
        <v>#N/A</v>
      </c>
      <c r="V535" s="232" t="e">
        <f t="shared" si="35"/>
        <v>#N/A</v>
      </c>
      <c r="W535" s="245" t="e">
        <f>VLOOKUP(E535,'PC Receitas'!$AZ$4:$BB$27,3,FALSE)</f>
        <v>#N/A</v>
      </c>
    </row>
    <row r="536" spans="1:23" ht="19.5" customHeight="1" thickTop="1" thickBot="1" x14ac:dyDescent="0.3">
      <c r="A536" s="209"/>
      <c r="C536" s="136"/>
      <c r="D536" s="138"/>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244" t="e">
        <f t="shared" si="32"/>
        <v>#N/A</v>
      </c>
      <c r="T536" s="232" t="e">
        <f t="shared" si="33"/>
        <v>#N/A</v>
      </c>
      <c r="U536" s="232" t="e">
        <f t="shared" si="34"/>
        <v>#N/A</v>
      </c>
      <c r="V536" s="232" t="e">
        <f t="shared" si="35"/>
        <v>#N/A</v>
      </c>
      <c r="W536" s="245" t="e">
        <f>VLOOKUP(E536,'PC Receitas'!$AZ$4:$BB$27,3,FALSE)</f>
        <v>#N/A</v>
      </c>
    </row>
    <row r="537" spans="1:23" ht="19.5" customHeight="1" thickTop="1" thickBot="1" x14ac:dyDescent="0.3">
      <c r="A537" s="209"/>
      <c r="C537" s="136"/>
      <c r="D537" s="138"/>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244" t="e">
        <f t="shared" si="32"/>
        <v>#N/A</v>
      </c>
      <c r="T537" s="232" t="e">
        <f t="shared" si="33"/>
        <v>#N/A</v>
      </c>
      <c r="U537" s="232" t="e">
        <f t="shared" si="34"/>
        <v>#N/A</v>
      </c>
      <c r="V537" s="232" t="e">
        <f t="shared" si="35"/>
        <v>#N/A</v>
      </c>
      <c r="W537" s="245" t="e">
        <f>VLOOKUP(E537,'PC Receitas'!$AZ$4:$BB$27,3,FALSE)</f>
        <v>#N/A</v>
      </c>
    </row>
    <row r="538" spans="1:23" ht="19.5" customHeight="1" thickTop="1" thickBot="1" x14ac:dyDescent="0.3">
      <c r="A538" s="209"/>
      <c r="C538" s="136"/>
      <c r="D538" s="138"/>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244" t="e">
        <f t="shared" si="32"/>
        <v>#N/A</v>
      </c>
      <c r="T538" s="232" t="e">
        <f t="shared" si="33"/>
        <v>#N/A</v>
      </c>
      <c r="U538" s="232" t="e">
        <f t="shared" si="34"/>
        <v>#N/A</v>
      </c>
      <c r="V538" s="232" t="e">
        <f t="shared" si="35"/>
        <v>#N/A</v>
      </c>
      <c r="W538" s="245" t="e">
        <f>VLOOKUP(E538,'PC Receitas'!$AZ$4:$BB$27,3,FALSE)</f>
        <v>#N/A</v>
      </c>
    </row>
    <row r="539" spans="1:23" ht="19.5" customHeight="1" thickTop="1" thickBot="1" x14ac:dyDescent="0.3">
      <c r="A539" s="209"/>
      <c r="C539" s="136"/>
      <c r="D539" s="138"/>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244" t="e">
        <f t="shared" si="32"/>
        <v>#N/A</v>
      </c>
      <c r="T539" s="232" t="e">
        <f t="shared" si="33"/>
        <v>#N/A</v>
      </c>
      <c r="U539" s="232" t="e">
        <f t="shared" si="34"/>
        <v>#N/A</v>
      </c>
      <c r="V539" s="232" t="e">
        <f t="shared" si="35"/>
        <v>#N/A</v>
      </c>
      <c r="W539" s="245" t="e">
        <f>VLOOKUP(E539,'PC Receitas'!$AZ$4:$BB$27,3,FALSE)</f>
        <v>#N/A</v>
      </c>
    </row>
    <row r="540" spans="1:23" ht="19.5" customHeight="1" thickTop="1" thickBot="1" x14ac:dyDescent="0.3">
      <c r="A540" s="209"/>
      <c r="C540" s="136"/>
      <c r="D540" s="138"/>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244" t="e">
        <f t="shared" si="32"/>
        <v>#N/A</v>
      </c>
      <c r="T540" s="232" t="e">
        <f t="shared" si="33"/>
        <v>#N/A</v>
      </c>
      <c r="U540" s="232" t="e">
        <f t="shared" si="34"/>
        <v>#N/A</v>
      </c>
      <c r="V540" s="232" t="e">
        <f t="shared" si="35"/>
        <v>#N/A</v>
      </c>
      <c r="W540" s="245" t="e">
        <f>VLOOKUP(E540,'PC Receitas'!$AZ$4:$BB$27,3,FALSE)</f>
        <v>#N/A</v>
      </c>
    </row>
    <row r="541" spans="1:23" ht="19.5" customHeight="1" thickTop="1" thickBot="1" x14ac:dyDescent="0.3">
      <c r="A541" s="209"/>
      <c r="C541" s="136"/>
      <c r="D541" s="138"/>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244" t="e">
        <f t="shared" si="32"/>
        <v>#N/A</v>
      </c>
      <c r="T541" s="232" t="e">
        <f t="shared" si="33"/>
        <v>#N/A</v>
      </c>
      <c r="U541" s="232" t="e">
        <f t="shared" si="34"/>
        <v>#N/A</v>
      </c>
      <c r="V541" s="232" t="e">
        <f t="shared" si="35"/>
        <v>#N/A</v>
      </c>
      <c r="W541" s="245" t="e">
        <f>VLOOKUP(E541,'PC Receitas'!$AZ$4:$BB$27,3,FALSE)</f>
        <v>#N/A</v>
      </c>
    </row>
    <row r="542" spans="1:23" ht="19.5" customHeight="1" thickTop="1" thickBot="1" x14ac:dyDescent="0.3">
      <c r="A542" s="209"/>
      <c r="C542" s="136"/>
      <c r="D542" s="138"/>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244" t="e">
        <f t="shared" si="32"/>
        <v>#N/A</v>
      </c>
      <c r="T542" s="232" t="e">
        <f t="shared" si="33"/>
        <v>#N/A</v>
      </c>
      <c r="U542" s="232" t="e">
        <f t="shared" si="34"/>
        <v>#N/A</v>
      </c>
      <c r="V542" s="232" t="e">
        <f t="shared" si="35"/>
        <v>#N/A</v>
      </c>
      <c r="W542" s="245" t="e">
        <f>VLOOKUP(E542,'PC Receitas'!$AZ$4:$BB$27,3,FALSE)</f>
        <v>#N/A</v>
      </c>
    </row>
    <row r="543" spans="1:23" ht="19.5" customHeight="1" thickTop="1" thickBot="1" x14ac:dyDescent="0.3">
      <c r="A543" s="209"/>
      <c r="C543" s="136"/>
      <c r="D543" s="138"/>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244" t="e">
        <f t="shared" si="32"/>
        <v>#N/A</v>
      </c>
      <c r="T543" s="232" t="e">
        <f t="shared" si="33"/>
        <v>#N/A</v>
      </c>
      <c r="U543" s="232" t="e">
        <f t="shared" si="34"/>
        <v>#N/A</v>
      </c>
      <c r="V543" s="232" t="e">
        <f t="shared" si="35"/>
        <v>#N/A</v>
      </c>
      <c r="W543" s="245" t="e">
        <f>VLOOKUP(E543,'PC Receitas'!$AZ$4:$BB$27,3,FALSE)</f>
        <v>#N/A</v>
      </c>
    </row>
    <row r="544" spans="1:23" ht="19.5" customHeight="1" thickTop="1" thickBot="1" x14ac:dyDescent="0.3">
      <c r="A544" s="209"/>
      <c r="C544" s="136"/>
      <c r="D544" s="138"/>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244" t="e">
        <f t="shared" ref="S544:S586" si="36">IF(W544="DESPESAS_COM_RH","Despesa",IF(W544="DESPESAS_OPERACIONAIS","Despesa",IF(W544="DESPESAS_DE_MARKETING","Despesa",IF(W544="IMPOSTOS","Despesa",IF(W544="INVESTIMENTOS","Despesa",IF(W544="DESPESAS_9","Despesas",IF(W544="DESPESAS_10","Despesas",IF(W544="DESPESAS_11","Despesas",IF(W544="DESPESAS_12","Despesas","")))))))))</f>
        <v>#N/A</v>
      </c>
      <c r="T544" s="232" t="e">
        <f t="shared" si="33"/>
        <v>#N/A</v>
      </c>
      <c r="U544" s="232" t="e">
        <f t="shared" si="34"/>
        <v>#N/A</v>
      </c>
      <c r="V544" s="232" t="e">
        <f t="shared" si="35"/>
        <v>#N/A</v>
      </c>
      <c r="W544" s="245" t="e">
        <f>VLOOKUP(E544,'PC Receitas'!$AZ$4:$BB$27,3,FALSE)</f>
        <v>#N/A</v>
      </c>
    </row>
    <row r="545" spans="1:23" ht="19.5" customHeight="1" thickTop="1" thickBot="1" x14ac:dyDescent="0.3">
      <c r="A545" s="209"/>
      <c r="C545" s="136"/>
      <c r="D545" s="138"/>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244" t="e">
        <f t="shared" si="36"/>
        <v>#N/A</v>
      </c>
      <c r="T545" s="232" t="e">
        <f t="shared" si="33"/>
        <v>#N/A</v>
      </c>
      <c r="U545" s="232" t="e">
        <f t="shared" si="34"/>
        <v>#N/A</v>
      </c>
      <c r="V545" s="232" t="e">
        <f t="shared" si="35"/>
        <v>#N/A</v>
      </c>
      <c r="W545" s="245" t="e">
        <f>VLOOKUP(E545,'PC Receitas'!$AZ$4:$BB$27,3,FALSE)</f>
        <v>#N/A</v>
      </c>
    </row>
    <row r="546" spans="1:23" ht="19.5" customHeight="1" thickTop="1" thickBot="1" x14ac:dyDescent="0.3">
      <c r="A546" s="209"/>
      <c r="C546" s="136"/>
      <c r="D546" s="138"/>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244" t="e">
        <f t="shared" si="36"/>
        <v>#N/A</v>
      </c>
      <c r="T546" s="232" t="e">
        <f t="shared" si="33"/>
        <v>#N/A</v>
      </c>
      <c r="U546" s="232" t="e">
        <f t="shared" si="34"/>
        <v>#N/A</v>
      </c>
      <c r="V546" s="232" t="e">
        <f t="shared" si="35"/>
        <v>#N/A</v>
      </c>
      <c r="W546" s="245" t="e">
        <f>VLOOKUP(E546,'PC Receitas'!$AZ$4:$BB$27,3,FALSE)</f>
        <v>#N/A</v>
      </c>
    </row>
    <row r="547" spans="1:23" ht="19.5" customHeight="1" thickTop="1" thickBot="1" x14ac:dyDescent="0.3">
      <c r="A547" s="209"/>
      <c r="C547" s="136"/>
      <c r="D547" s="138"/>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244" t="e">
        <f t="shared" si="36"/>
        <v>#N/A</v>
      </c>
      <c r="T547" s="232" t="e">
        <f t="shared" si="33"/>
        <v>#N/A</v>
      </c>
      <c r="U547" s="232" t="e">
        <f t="shared" si="34"/>
        <v>#N/A</v>
      </c>
      <c r="V547" s="232" t="e">
        <f t="shared" si="35"/>
        <v>#N/A</v>
      </c>
      <c r="W547" s="245" t="e">
        <f>VLOOKUP(E547,'PC Receitas'!$AZ$4:$BB$27,3,FALSE)</f>
        <v>#N/A</v>
      </c>
    </row>
    <row r="548" spans="1:23" ht="19.5" customHeight="1" thickTop="1" thickBot="1" x14ac:dyDescent="0.3">
      <c r="A548" s="209"/>
      <c r="C548" s="136"/>
      <c r="D548" s="138"/>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244" t="e">
        <f t="shared" si="36"/>
        <v>#N/A</v>
      </c>
      <c r="T548" s="232" t="e">
        <f t="shared" si="33"/>
        <v>#N/A</v>
      </c>
      <c r="U548" s="232" t="e">
        <f t="shared" si="34"/>
        <v>#N/A</v>
      </c>
      <c r="V548" s="232" t="e">
        <f t="shared" si="35"/>
        <v>#N/A</v>
      </c>
      <c r="W548" s="245" t="e">
        <f>VLOOKUP(E548,'PC Receitas'!$AZ$4:$BB$27,3,FALSE)</f>
        <v>#N/A</v>
      </c>
    </row>
    <row r="549" spans="1:23" ht="19.5" customHeight="1" thickTop="1" thickBot="1" x14ac:dyDescent="0.3">
      <c r="A549" s="209"/>
      <c r="C549" s="136"/>
      <c r="D549" s="138"/>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244" t="e">
        <f t="shared" si="36"/>
        <v>#N/A</v>
      </c>
      <c r="T549" s="232" t="e">
        <f t="shared" si="33"/>
        <v>#N/A</v>
      </c>
      <c r="U549" s="232" t="e">
        <f t="shared" si="34"/>
        <v>#N/A</v>
      </c>
      <c r="V549" s="232" t="e">
        <f t="shared" si="35"/>
        <v>#N/A</v>
      </c>
      <c r="W549" s="245" t="e">
        <f>VLOOKUP(E549,'PC Receitas'!$AZ$4:$BB$27,3,FALSE)</f>
        <v>#N/A</v>
      </c>
    </row>
    <row r="550" spans="1:23" ht="19.5" customHeight="1" thickTop="1" thickBot="1" x14ac:dyDescent="0.3">
      <c r="A550" s="209"/>
      <c r="C550" s="136"/>
      <c r="D550" s="138"/>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244" t="e">
        <f t="shared" si="36"/>
        <v>#N/A</v>
      </c>
      <c r="T550" s="232" t="e">
        <f t="shared" si="33"/>
        <v>#N/A</v>
      </c>
      <c r="U550" s="232" t="e">
        <f t="shared" si="34"/>
        <v>#N/A</v>
      </c>
      <c r="V550" s="232" t="e">
        <f t="shared" si="35"/>
        <v>#N/A</v>
      </c>
      <c r="W550" s="245" t="e">
        <f>VLOOKUP(E550,'PC Receitas'!$AZ$4:$BB$27,3,FALSE)</f>
        <v>#N/A</v>
      </c>
    </row>
    <row r="551" spans="1:23" ht="19.5" customHeight="1" thickTop="1" thickBot="1" x14ac:dyDescent="0.3">
      <c r="A551" s="209"/>
      <c r="C551" s="136"/>
      <c r="D551" s="138"/>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244" t="e">
        <f t="shared" si="36"/>
        <v>#N/A</v>
      </c>
      <c r="T551" s="232" t="e">
        <f t="shared" si="33"/>
        <v>#N/A</v>
      </c>
      <c r="U551" s="232" t="e">
        <f t="shared" si="34"/>
        <v>#N/A</v>
      </c>
      <c r="V551" s="232" t="e">
        <f t="shared" si="35"/>
        <v>#N/A</v>
      </c>
      <c r="W551" s="245" t="e">
        <f>VLOOKUP(E551,'PC Receitas'!$AZ$4:$BB$27,3,FALSE)</f>
        <v>#N/A</v>
      </c>
    </row>
    <row r="552" spans="1:23" ht="19.5" customHeight="1" thickTop="1" thickBot="1" x14ac:dyDescent="0.3">
      <c r="A552" s="209"/>
      <c r="C552" s="136"/>
      <c r="D552" s="138"/>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244" t="e">
        <f t="shared" si="36"/>
        <v>#N/A</v>
      </c>
      <c r="T552" s="232" t="e">
        <f t="shared" si="33"/>
        <v>#N/A</v>
      </c>
      <c r="U552" s="232" t="e">
        <f t="shared" si="34"/>
        <v>#N/A</v>
      </c>
      <c r="V552" s="232" t="e">
        <f t="shared" si="35"/>
        <v>#N/A</v>
      </c>
      <c r="W552" s="245" t="e">
        <f>VLOOKUP(E552,'PC Receitas'!$AZ$4:$BB$27,3,FALSE)</f>
        <v>#N/A</v>
      </c>
    </row>
    <row r="553" spans="1:23" ht="19.5" customHeight="1" thickTop="1" thickBot="1" x14ac:dyDescent="0.3">
      <c r="A553" s="209"/>
      <c r="C553" s="136"/>
      <c r="D553" s="138"/>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244" t="e">
        <f t="shared" si="36"/>
        <v>#N/A</v>
      </c>
      <c r="T553" s="232" t="e">
        <f t="shared" si="33"/>
        <v>#N/A</v>
      </c>
      <c r="U553" s="232" t="e">
        <f t="shared" si="34"/>
        <v>#N/A</v>
      </c>
      <c r="V553" s="232" t="e">
        <f t="shared" si="35"/>
        <v>#N/A</v>
      </c>
      <c r="W553" s="245" t="e">
        <f>VLOOKUP(E553,'PC Receitas'!$AZ$4:$BB$27,3,FALSE)</f>
        <v>#N/A</v>
      </c>
    </row>
    <row r="554" spans="1:23" ht="19.5" customHeight="1" thickTop="1" thickBot="1" x14ac:dyDescent="0.3">
      <c r="A554" s="209"/>
      <c r="C554" s="136"/>
      <c r="D554" s="138"/>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244" t="e">
        <f t="shared" si="36"/>
        <v>#N/A</v>
      </c>
      <c r="T554" s="232" t="e">
        <f t="shared" si="33"/>
        <v>#N/A</v>
      </c>
      <c r="U554" s="232" t="e">
        <f t="shared" si="34"/>
        <v>#N/A</v>
      </c>
      <c r="V554" s="232" t="e">
        <f t="shared" si="35"/>
        <v>#N/A</v>
      </c>
      <c r="W554" s="245" t="e">
        <f>VLOOKUP(E554,'PC Receitas'!$AZ$4:$BB$27,3,FALSE)</f>
        <v>#N/A</v>
      </c>
    </row>
    <row r="555" spans="1:23" ht="19.5" customHeight="1" thickTop="1" thickBot="1" x14ac:dyDescent="0.3">
      <c r="A555" s="209"/>
      <c r="C555" s="136"/>
      <c r="D555" s="138"/>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244" t="e">
        <f t="shared" si="36"/>
        <v>#N/A</v>
      </c>
      <c r="T555" s="232" t="e">
        <f t="shared" si="33"/>
        <v>#N/A</v>
      </c>
      <c r="U555" s="232" t="e">
        <f t="shared" si="34"/>
        <v>#N/A</v>
      </c>
      <c r="V555" s="232" t="e">
        <f t="shared" si="35"/>
        <v>#N/A</v>
      </c>
      <c r="W555" s="245" t="e">
        <f>VLOOKUP(E555,'PC Receitas'!$AZ$4:$BB$27,3,FALSE)</f>
        <v>#N/A</v>
      </c>
    </row>
    <row r="556" spans="1:23" ht="19.5" customHeight="1" thickTop="1" thickBot="1" x14ac:dyDescent="0.3">
      <c r="A556" s="209"/>
      <c r="C556" s="136"/>
      <c r="D556" s="138"/>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244" t="e">
        <f t="shared" si="36"/>
        <v>#N/A</v>
      </c>
      <c r="T556" s="232" t="e">
        <f t="shared" si="33"/>
        <v>#N/A</v>
      </c>
      <c r="U556" s="232" t="e">
        <f t="shared" si="34"/>
        <v>#N/A</v>
      </c>
      <c r="V556" s="232" t="e">
        <f t="shared" si="35"/>
        <v>#N/A</v>
      </c>
      <c r="W556" s="245" t="e">
        <f>VLOOKUP(E556,'PC Receitas'!$AZ$4:$BB$27,3,FALSE)</f>
        <v>#N/A</v>
      </c>
    </row>
    <row r="557" spans="1:23" ht="19.5" customHeight="1" thickTop="1" thickBot="1" x14ac:dyDescent="0.3">
      <c r="A557" s="209"/>
      <c r="C557" s="136"/>
      <c r="D557" s="138"/>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244" t="e">
        <f t="shared" si="36"/>
        <v>#N/A</v>
      </c>
      <c r="T557" s="232" t="e">
        <f t="shared" si="33"/>
        <v>#N/A</v>
      </c>
      <c r="U557" s="232" t="e">
        <f t="shared" si="34"/>
        <v>#N/A</v>
      </c>
      <c r="V557" s="232" t="e">
        <f t="shared" si="35"/>
        <v>#N/A</v>
      </c>
      <c r="W557" s="245" t="e">
        <f>VLOOKUP(E557,'PC Receitas'!$AZ$4:$BB$27,3,FALSE)</f>
        <v>#N/A</v>
      </c>
    </row>
    <row r="558" spans="1:23" ht="19.5" customHeight="1" thickTop="1" thickBot="1" x14ac:dyDescent="0.3">
      <c r="A558" s="209"/>
      <c r="C558" s="136"/>
      <c r="D558" s="138"/>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244" t="e">
        <f t="shared" si="36"/>
        <v>#N/A</v>
      </c>
      <c r="T558" s="232" t="e">
        <f t="shared" si="33"/>
        <v>#N/A</v>
      </c>
      <c r="U558" s="232" t="e">
        <f t="shared" si="34"/>
        <v>#N/A</v>
      </c>
      <c r="V558" s="232" t="e">
        <f t="shared" si="35"/>
        <v>#N/A</v>
      </c>
      <c r="W558" s="245" t="e">
        <f>VLOOKUP(E558,'PC Receitas'!$AZ$4:$BB$27,3,FALSE)</f>
        <v>#N/A</v>
      </c>
    </row>
    <row r="559" spans="1:23" ht="19.5" customHeight="1" thickTop="1" thickBot="1" x14ac:dyDescent="0.3">
      <c r="A559" s="209"/>
      <c r="C559" s="136"/>
      <c r="D559" s="138"/>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244" t="e">
        <f t="shared" si="36"/>
        <v>#N/A</v>
      </c>
      <c r="T559" s="232" t="e">
        <f t="shared" si="33"/>
        <v>#N/A</v>
      </c>
      <c r="U559" s="232" t="e">
        <f t="shared" si="34"/>
        <v>#N/A</v>
      </c>
      <c r="V559" s="232" t="e">
        <f t="shared" si="35"/>
        <v>#N/A</v>
      </c>
      <c r="W559" s="245" t="e">
        <f>VLOOKUP(E559,'PC Receitas'!$AZ$4:$BB$27,3,FALSE)</f>
        <v>#N/A</v>
      </c>
    </row>
    <row r="560" spans="1:23" ht="19.5" customHeight="1" thickTop="1" thickBot="1" x14ac:dyDescent="0.3">
      <c r="A560" s="209"/>
      <c r="C560" s="136"/>
      <c r="D560" s="138"/>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244" t="e">
        <f t="shared" si="36"/>
        <v>#N/A</v>
      </c>
      <c r="T560" s="232" t="e">
        <f t="shared" si="33"/>
        <v>#N/A</v>
      </c>
      <c r="U560" s="232" t="e">
        <f t="shared" si="34"/>
        <v>#N/A</v>
      </c>
      <c r="V560" s="232" t="e">
        <f t="shared" si="35"/>
        <v>#N/A</v>
      </c>
      <c r="W560" s="245" t="e">
        <f>VLOOKUP(E560,'PC Receitas'!$AZ$4:$BB$27,3,FALSE)</f>
        <v>#N/A</v>
      </c>
    </row>
    <row r="561" spans="1:23" ht="19.5" customHeight="1" thickTop="1" thickBot="1" x14ac:dyDescent="0.3">
      <c r="A561" s="209"/>
      <c r="C561" s="136"/>
      <c r="D561" s="138"/>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244" t="e">
        <f t="shared" si="36"/>
        <v>#N/A</v>
      </c>
      <c r="T561" s="232" t="e">
        <f t="shared" si="33"/>
        <v>#N/A</v>
      </c>
      <c r="U561" s="232" t="e">
        <f t="shared" si="34"/>
        <v>#N/A</v>
      </c>
      <c r="V561" s="232" t="e">
        <f t="shared" si="35"/>
        <v>#N/A</v>
      </c>
      <c r="W561" s="245" t="e">
        <f>VLOOKUP(E561,'PC Receitas'!$AZ$4:$BB$27,3,FALSE)</f>
        <v>#N/A</v>
      </c>
    </row>
    <row r="562" spans="1:23" ht="19.5" customHeight="1" thickTop="1" thickBot="1" x14ac:dyDescent="0.3">
      <c r="A562" s="209"/>
      <c r="C562" s="136"/>
      <c r="D562" s="138"/>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244" t="e">
        <f t="shared" si="36"/>
        <v>#N/A</v>
      </c>
      <c r="T562" s="232" t="e">
        <f t="shared" si="33"/>
        <v>#N/A</v>
      </c>
      <c r="U562" s="232" t="e">
        <f t="shared" si="34"/>
        <v>#N/A</v>
      </c>
      <c r="V562" s="232" t="e">
        <f t="shared" si="35"/>
        <v>#N/A</v>
      </c>
      <c r="W562" s="245" t="e">
        <f>VLOOKUP(E562,'PC Receitas'!$AZ$4:$BB$27,3,FALSE)</f>
        <v>#N/A</v>
      </c>
    </row>
    <row r="563" spans="1:23" ht="19.5" customHeight="1" thickTop="1" thickBot="1" x14ac:dyDescent="0.3">
      <c r="A563" s="209"/>
      <c r="C563" s="136"/>
      <c r="D563" s="138"/>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244" t="e">
        <f t="shared" si="36"/>
        <v>#N/A</v>
      </c>
      <c r="T563" s="232" t="e">
        <f t="shared" si="33"/>
        <v>#N/A</v>
      </c>
      <c r="U563" s="232" t="e">
        <f t="shared" si="34"/>
        <v>#N/A</v>
      </c>
      <c r="V563" s="232" t="e">
        <f t="shared" si="35"/>
        <v>#N/A</v>
      </c>
      <c r="W563" s="245" t="e">
        <f>VLOOKUP(E563,'PC Receitas'!$AZ$4:$BB$27,3,FALSE)</f>
        <v>#N/A</v>
      </c>
    </row>
    <row r="564" spans="1:23" ht="19.5" customHeight="1" thickTop="1" thickBot="1" x14ac:dyDescent="0.3">
      <c r="A564" s="209"/>
      <c r="C564" s="136"/>
      <c r="D564" s="138"/>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244" t="e">
        <f t="shared" si="36"/>
        <v>#N/A</v>
      </c>
      <c r="T564" s="232" t="e">
        <f t="shared" si="33"/>
        <v>#N/A</v>
      </c>
      <c r="U564" s="232" t="e">
        <f t="shared" si="34"/>
        <v>#N/A</v>
      </c>
      <c r="V564" s="232" t="e">
        <f t="shared" si="35"/>
        <v>#N/A</v>
      </c>
      <c r="W564" s="245" t="e">
        <f>VLOOKUP(E564,'PC Receitas'!$AZ$4:$BB$27,3,FALSE)</f>
        <v>#N/A</v>
      </c>
    </row>
    <row r="565" spans="1:23" ht="19.5" customHeight="1" thickTop="1" thickBot="1" x14ac:dyDescent="0.3">
      <c r="A565" s="209"/>
      <c r="C565" s="136"/>
      <c r="D565" s="138"/>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244" t="e">
        <f t="shared" si="36"/>
        <v>#N/A</v>
      </c>
      <c r="T565" s="232" t="e">
        <f t="shared" si="33"/>
        <v>#N/A</v>
      </c>
      <c r="U565" s="232" t="e">
        <f t="shared" si="34"/>
        <v>#N/A</v>
      </c>
      <c r="V565" s="232" t="e">
        <f t="shared" si="35"/>
        <v>#N/A</v>
      </c>
      <c r="W565" s="245" t="e">
        <f>VLOOKUP(E565,'PC Receitas'!$AZ$4:$BB$27,3,FALSE)</f>
        <v>#N/A</v>
      </c>
    </row>
    <row r="566" spans="1:23" ht="19.5" customHeight="1" thickTop="1" thickBot="1" x14ac:dyDescent="0.3">
      <c r="A566" s="209"/>
      <c r="C566" s="136"/>
      <c r="D566" s="138"/>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244" t="e">
        <f t="shared" si="36"/>
        <v>#N/A</v>
      </c>
      <c r="T566" s="232" t="e">
        <f t="shared" si="33"/>
        <v>#N/A</v>
      </c>
      <c r="U566" s="232" t="e">
        <f t="shared" si="34"/>
        <v>#N/A</v>
      </c>
      <c r="V566" s="232" t="e">
        <f t="shared" si="35"/>
        <v>#N/A</v>
      </c>
      <c r="W566" s="245" t="e">
        <f>VLOOKUP(E566,'PC Receitas'!$AZ$4:$BB$27,3,FALSE)</f>
        <v>#N/A</v>
      </c>
    </row>
    <row r="567" spans="1:23" ht="19.5" customHeight="1" thickTop="1" thickBot="1" x14ac:dyDescent="0.3">
      <c r="A567" s="209"/>
      <c r="C567" s="136"/>
      <c r="D567" s="138"/>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244" t="e">
        <f t="shared" si="36"/>
        <v>#N/A</v>
      </c>
      <c r="T567" s="232" t="e">
        <f t="shared" si="33"/>
        <v>#N/A</v>
      </c>
      <c r="U567" s="232" t="e">
        <f t="shared" si="34"/>
        <v>#N/A</v>
      </c>
      <c r="V567" s="232" t="e">
        <f t="shared" si="35"/>
        <v>#N/A</v>
      </c>
      <c r="W567" s="245" t="e">
        <f>VLOOKUP(E567,'PC Receitas'!$AZ$4:$BB$27,3,FALSE)</f>
        <v>#N/A</v>
      </c>
    </row>
    <row r="568" spans="1:23" ht="19.5" customHeight="1" thickTop="1" thickBot="1" x14ac:dyDescent="0.3">
      <c r="A568" s="209"/>
      <c r="C568" s="136"/>
      <c r="D568" s="138"/>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244" t="e">
        <f t="shared" si="36"/>
        <v>#N/A</v>
      </c>
      <c r="T568" s="232" t="e">
        <f t="shared" si="33"/>
        <v>#N/A</v>
      </c>
      <c r="U568" s="232" t="e">
        <f t="shared" si="34"/>
        <v>#N/A</v>
      </c>
      <c r="V568" s="232" t="e">
        <f t="shared" si="35"/>
        <v>#N/A</v>
      </c>
      <c r="W568" s="245" t="e">
        <f>VLOOKUP(E568,'PC Receitas'!$AZ$4:$BB$27,3,FALSE)</f>
        <v>#N/A</v>
      </c>
    </row>
    <row r="569" spans="1:23" ht="19.5" customHeight="1" thickTop="1" thickBot="1" x14ac:dyDescent="0.3">
      <c r="A569" s="209"/>
      <c r="C569" s="136"/>
      <c r="D569" s="138"/>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244" t="e">
        <f t="shared" si="36"/>
        <v>#N/A</v>
      </c>
      <c r="T569" s="232" t="e">
        <f t="shared" si="33"/>
        <v>#N/A</v>
      </c>
      <c r="U569" s="232" t="e">
        <f t="shared" si="34"/>
        <v>#N/A</v>
      </c>
      <c r="V569" s="232" t="e">
        <f t="shared" si="35"/>
        <v>#N/A</v>
      </c>
      <c r="W569" s="245" t="e">
        <f>VLOOKUP(E569,'PC Receitas'!$AZ$4:$BB$27,3,FALSE)</f>
        <v>#N/A</v>
      </c>
    </row>
    <row r="570" spans="1:23" ht="19.5" customHeight="1" thickTop="1" thickBot="1" x14ac:dyDescent="0.3">
      <c r="A570" s="209"/>
      <c r="C570" s="136"/>
      <c r="D570" s="138"/>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244" t="e">
        <f t="shared" si="36"/>
        <v>#N/A</v>
      </c>
      <c r="T570" s="232" t="e">
        <f t="shared" si="33"/>
        <v>#N/A</v>
      </c>
      <c r="U570" s="232" t="e">
        <f t="shared" si="34"/>
        <v>#N/A</v>
      </c>
      <c r="V570" s="232" t="e">
        <f t="shared" si="35"/>
        <v>#N/A</v>
      </c>
      <c r="W570" s="245" t="e">
        <f>VLOOKUP(E570,'PC Receitas'!$AZ$4:$BB$27,3,FALSE)</f>
        <v>#N/A</v>
      </c>
    </row>
    <row r="571" spans="1:23" ht="19.5" customHeight="1" thickTop="1" thickBot="1" x14ac:dyDescent="0.3">
      <c r="A571" s="209"/>
      <c r="C571" s="136"/>
      <c r="D571" s="138"/>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244" t="e">
        <f t="shared" si="36"/>
        <v>#N/A</v>
      </c>
      <c r="T571" s="232" t="e">
        <f t="shared" si="33"/>
        <v>#N/A</v>
      </c>
      <c r="U571" s="232" t="e">
        <f t="shared" si="34"/>
        <v>#N/A</v>
      </c>
      <c r="V571" s="232" t="e">
        <f t="shared" si="35"/>
        <v>#N/A</v>
      </c>
      <c r="W571" s="245" t="e">
        <f>VLOOKUP(E571,'PC Receitas'!$AZ$4:$BB$27,3,FALSE)</f>
        <v>#N/A</v>
      </c>
    </row>
    <row r="572" spans="1:23" ht="19.5" customHeight="1" thickTop="1" thickBot="1" x14ac:dyDescent="0.3">
      <c r="A572" s="209"/>
      <c r="C572" s="136"/>
      <c r="D572" s="138"/>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244" t="e">
        <f t="shared" si="36"/>
        <v>#N/A</v>
      </c>
      <c r="T572" s="232" t="e">
        <f t="shared" si="33"/>
        <v>#N/A</v>
      </c>
      <c r="U572" s="232" t="e">
        <f t="shared" si="34"/>
        <v>#N/A</v>
      </c>
      <c r="V572" s="232" t="e">
        <f t="shared" si="35"/>
        <v>#N/A</v>
      </c>
      <c r="W572" s="245" t="e">
        <f>VLOOKUP(E572,'PC Receitas'!$AZ$4:$BB$27,3,FALSE)</f>
        <v>#N/A</v>
      </c>
    </row>
    <row r="573" spans="1:23" ht="19.5" customHeight="1" thickTop="1" thickBot="1" x14ac:dyDescent="0.3">
      <c r="A573" s="209"/>
      <c r="C573" s="136"/>
      <c r="D573" s="138"/>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244" t="e">
        <f t="shared" si="36"/>
        <v>#N/A</v>
      </c>
      <c r="T573" s="232" t="e">
        <f t="shared" si="33"/>
        <v>#N/A</v>
      </c>
      <c r="U573" s="232" t="e">
        <f t="shared" si="34"/>
        <v>#N/A</v>
      </c>
      <c r="V573" s="232" t="e">
        <f t="shared" si="35"/>
        <v>#N/A</v>
      </c>
      <c r="W573" s="245" t="e">
        <f>VLOOKUP(E573,'PC Receitas'!$AZ$4:$BB$27,3,FALSE)</f>
        <v>#N/A</v>
      </c>
    </row>
    <row r="574" spans="1:23" ht="19.5" customHeight="1" thickTop="1" thickBot="1" x14ac:dyDescent="0.3">
      <c r="A574" s="209"/>
      <c r="C574" s="136"/>
      <c r="D574" s="138"/>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244" t="e">
        <f t="shared" si="36"/>
        <v>#N/A</v>
      </c>
      <c r="T574" s="232" t="e">
        <f t="shared" si="33"/>
        <v>#N/A</v>
      </c>
      <c r="U574" s="232" t="e">
        <f t="shared" si="34"/>
        <v>#N/A</v>
      </c>
      <c r="V574" s="232" t="e">
        <f t="shared" si="35"/>
        <v>#N/A</v>
      </c>
      <c r="W574" s="245" t="e">
        <f>VLOOKUP(E574,'PC Receitas'!$AZ$4:$BB$27,3,FALSE)</f>
        <v>#N/A</v>
      </c>
    </row>
    <row r="575" spans="1:23" ht="19.5" customHeight="1" thickTop="1" thickBot="1" x14ac:dyDescent="0.3">
      <c r="A575" s="209"/>
      <c r="C575" s="136"/>
      <c r="D575" s="138"/>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244" t="e">
        <f t="shared" si="36"/>
        <v>#N/A</v>
      </c>
      <c r="T575" s="232" t="e">
        <f t="shared" si="33"/>
        <v>#N/A</v>
      </c>
      <c r="U575" s="232" t="e">
        <f t="shared" si="34"/>
        <v>#N/A</v>
      </c>
      <c r="V575" s="232" t="e">
        <f t="shared" si="35"/>
        <v>#N/A</v>
      </c>
      <c r="W575" s="245" t="e">
        <f>VLOOKUP(E575,'PC Receitas'!$AZ$4:$BB$27,3,FALSE)</f>
        <v>#N/A</v>
      </c>
    </row>
    <row r="576" spans="1:23" ht="19.5" customHeight="1" thickTop="1" thickBot="1" x14ac:dyDescent="0.3">
      <c r="A576" s="209"/>
      <c r="C576" s="136"/>
      <c r="D576" s="138"/>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244" t="e">
        <f t="shared" si="36"/>
        <v>#N/A</v>
      </c>
      <c r="T576" s="232" t="e">
        <f t="shared" si="33"/>
        <v>#N/A</v>
      </c>
      <c r="U576" s="232" t="e">
        <f t="shared" si="34"/>
        <v>#N/A</v>
      </c>
      <c r="V576" s="232" t="e">
        <f t="shared" si="35"/>
        <v>#N/A</v>
      </c>
      <c r="W576" s="245" t="e">
        <f>VLOOKUP(E576,'PC Receitas'!$AZ$4:$BB$27,3,FALSE)</f>
        <v>#N/A</v>
      </c>
    </row>
    <row r="577" spans="1:23" ht="19.5" customHeight="1" thickTop="1" thickBot="1" x14ac:dyDescent="0.3">
      <c r="A577" s="209"/>
      <c r="C577" s="136"/>
      <c r="D577" s="138"/>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244" t="e">
        <f t="shared" si="36"/>
        <v>#N/A</v>
      </c>
      <c r="T577" s="232" t="e">
        <f t="shared" si="33"/>
        <v>#N/A</v>
      </c>
      <c r="U577" s="232" t="e">
        <f t="shared" si="34"/>
        <v>#N/A</v>
      </c>
      <c r="V577" s="232" t="e">
        <f t="shared" si="35"/>
        <v>#N/A</v>
      </c>
      <c r="W577" s="245" t="e">
        <f>VLOOKUP(E577,'PC Receitas'!$AZ$4:$BB$27,3,FALSE)</f>
        <v>#N/A</v>
      </c>
    </row>
    <row r="578" spans="1:23" ht="19.5" customHeight="1" thickTop="1" thickBot="1" x14ac:dyDescent="0.3">
      <c r="A578" s="209"/>
      <c r="C578" s="136"/>
      <c r="D578" s="138"/>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244" t="e">
        <f t="shared" si="36"/>
        <v>#N/A</v>
      </c>
      <c r="T578" s="232" t="e">
        <f t="shared" si="33"/>
        <v>#N/A</v>
      </c>
      <c r="U578" s="232" t="e">
        <f t="shared" si="34"/>
        <v>#N/A</v>
      </c>
      <c r="V578" s="232" t="e">
        <f t="shared" si="35"/>
        <v>#N/A</v>
      </c>
      <c r="W578" s="245" t="e">
        <f>VLOOKUP(E578,'PC Receitas'!$AZ$4:$BB$27,3,FALSE)</f>
        <v>#N/A</v>
      </c>
    </row>
    <row r="579" spans="1:23" ht="19.5" customHeight="1" thickTop="1" thickBot="1" x14ac:dyDescent="0.3">
      <c r="A579" s="209"/>
      <c r="C579" s="136"/>
      <c r="D579" s="138"/>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244" t="e">
        <f t="shared" si="36"/>
        <v>#N/A</v>
      </c>
      <c r="T579" s="232" t="e">
        <f t="shared" si="33"/>
        <v>#N/A</v>
      </c>
      <c r="U579" s="232" t="e">
        <f t="shared" si="34"/>
        <v>#N/A</v>
      </c>
      <c r="V579" s="232" t="e">
        <f t="shared" si="35"/>
        <v>#N/A</v>
      </c>
      <c r="W579" s="245" t="e">
        <f>VLOOKUP(E579,'PC Receitas'!$AZ$4:$BB$27,3,FALSE)</f>
        <v>#N/A</v>
      </c>
    </row>
    <row r="580" spans="1:23" ht="19.5" customHeight="1" thickTop="1" thickBot="1" x14ac:dyDescent="0.3">
      <c r="A580" s="209"/>
      <c r="C580" s="136"/>
      <c r="D580" s="138"/>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244" t="e">
        <f t="shared" si="36"/>
        <v>#N/A</v>
      </c>
      <c r="T580" s="232" t="e">
        <f t="shared" si="33"/>
        <v>#N/A</v>
      </c>
      <c r="U580" s="232" t="e">
        <f t="shared" si="34"/>
        <v>#N/A</v>
      </c>
      <c r="V580" s="232" t="e">
        <f t="shared" si="35"/>
        <v>#N/A</v>
      </c>
      <c r="W580" s="245" t="e">
        <f>VLOOKUP(E580,'PC Receitas'!$AZ$4:$BB$27,3,FALSE)</f>
        <v>#N/A</v>
      </c>
    </row>
    <row r="581" spans="1:23" ht="19.5" customHeight="1" thickTop="1" thickBot="1" x14ac:dyDescent="0.3">
      <c r="A581" s="209"/>
      <c r="C581" s="136"/>
      <c r="D581" s="138"/>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244" t="e">
        <f t="shared" si="36"/>
        <v>#N/A</v>
      </c>
      <c r="T581" s="232" t="e">
        <f t="shared" si="33"/>
        <v>#N/A</v>
      </c>
      <c r="U581" s="232" t="e">
        <f t="shared" si="34"/>
        <v>#N/A</v>
      </c>
      <c r="V581" s="232" t="e">
        <f t="shared" si="35"/>
        <v>#N/A</v>
      </c>
      <c r="W581" s="245" t="e">
        <f>VLOOKUP(E581,'PC Receitas'!$AZ$4:$BB$27,3,FALSE)</f>
        <v>#N/A</v>
      </c>
    </row>
    <row r="582" spans="1:23" ht="19.5" customHeight="1" thickTop="1" thickBot="1" x14ac:dyDescent="0.3">
      <c r="A582" s="209"/>
      <c r="C582" s="136"/>
      <c r="D582" s="138"/>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244" t="e">
        <f t="shared" si="36"/>
        <v>#N/A</v>
      </c>
      <c r="T582" s="232" t="e">
        <f t="shared" ref="T582:T586" si="37">IF(W582="DESPESAS_COM_PRODUTOS","Despesa",IF(W582="DESPESAS_COM_SERVICOS","Despesa",IF(W582="DESPESAS_NAO_OPERACIONAIS","Despesa","")))</f>
        <v>#N/A</v>
      </c>
      <c r="U582" s="232" t="e">
        <f t="shared" ref="U582:U586" si="38">IF(W582="RECEITAS_COM_PRODUTO","Receita",IF(W582="RECEITAS_COM_SERVICOS","Receita",IF(W582="RECEITAS_NAO_OPERACIONAIS","Receita",IF(W582="RECEITA_4","Receita",IF(W582="RECEITA_5","Receita",IF(W582="RECEITA_6","Receita",IF(W582="RECEITA_7","Receita",IF(W582="RECEITA_8","Receita",IF(W582="RECEITA_9","Receita",IF(W582="RECEITA_10","Receita",IF(W582="RECEITA_11","Receita",IF(W582="RECEITA_12","Receita",""))))))))))))</f>
        <v>#N/A</v>
      </c>
      <c r="V582" s="232" t="e">
        <f t="shared" ref="V582:V586" si="39">IF(S582&lt;&gt;"",S582,IF(T582&lt;&gt;"",T582,IF(U582&lt;&gt;"",U582,"")))</f>
        <v>#N/A</v>
      </c>
      <c r="W582" s="245" t="e">
        <f>VLOOKUP(E582,'PC Receitas'!$AZ$4:$BB$27,3,FALSE)</f>
        <v>#N/A</v>
      </c>
    </row>
    <row r="583" spans="1:23" ht="19.5" customHeight="1" thickTop="1" thickBot="1" x14ac:dyDescent="0.3">
      <c r="A583" s="209"/>
      <c r="C583" s="136"/>
      <c r="D583" s="138"/>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244" t="e">
        <f t="shared" si="36"/>
        <v>#N/A</v>
      </c>
      <c r="T583" s="232" t="e">
        <f t="shared" si="37"/>
        <v>#N/A</v>
      </c>
      <c r="U583" s="232" t="e">
        <f t="shared" si="38"/>
        <v>#N/A</v>
      </c>
      <c r="V583" s="232" t="e">
        <f t="shared" si="39"/>
        <v>#N/A</v>
      </c>
      <c r="W583" s="245" t="e">
        <f>VLOOKUP(E583,'PC Receitas'!$AZ$4:$BB$27,3,FALSE)</f>
        <v>#N/A</v>
      </c>
    </row>
    <row r="584" spans="1:23" ht="19.5" customHeight="1" thickTop="1" thickBot="1" x14ac:dyDescent="0.3">
      <c r="A584" s="209"/>
      <c r="C584" s="136"/>
      <c r="D584" s="138"/>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244" t="e">
        <f t="shared" si="36"/>
        <v>#N/A</v>
      </c>
      <c r="T584" s="232" t="e">
        <f t="shared" si="37"/>
        <v>#N/A</v>
      </c>
      <c r="U584" s="232" t="e">
        <f t="shared" si="38"/>
        <v>#N/A</v>
      </c>
      <c r="V584" s="232" t="e">
        <f t="shared" si="39"/>
        <v>#N/A</v>
      </c>
      <c r="W584" s="245" t="e">
        <f>VLOOKUP(E584,'PC Receitas'!$AZ$4:$BB$27,3,FALSE)</f>
        <v>#N/A</v>
      </c>
    </row>
    <row r="585" spans="1:23" ht="19.5" customHeight="1" thickTop="1" thickBot="1" x14ac:dyDescent="0.3">
      <c r="A585" s="209"/>
      <c r="C585" s="136"/>
      <c r="D585" s="138"/>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244" t="e">
        <f t="shared" si="36"/>
        <v>#N/A</v>
      </c>
      <c r="T585" s="232" t="e">
        <f t="shared" si="37"/>
        <v>#N/A</v>
      </c>
      <c r="U585" s="232" t="e">
        <f t="shared" si="38"/>
        <v>#N/A</v>
      </c>
      <c r="V585" s="232" t="e">
        <f t="shared" si="39"/>
        <v>#N/A</v>
      </c>
      <c r="W585" s="245" t="e">
        <f>VLOOKUP(E585,'PC Receitas'!$AZ$4:$BB$27,3,FALSE)</f>
        <v>#N/A</v>
      </c>
    </row>
    <row r="586" spans="1:23" ht="19.5" customHeight="1" thickTop="1" thickBot="1" x14ac:dyDescent="0.3">
      <c r="A586" s="209"/>
      <c r="C586" s="136"/>
      <c r="D586" s="138"/>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244" t="e">
        <f t="shared" si="36"/>
        <v>#N/A</v>
      </c>
      <c r="T586" s="232" t="e">
        <f t="shared" si="37"/>
        <v>#N/A</v>
      </c>
      <c r="U586" s="232" t="e">
        <f t="shared" si="38"/>
        <v>#N/A</v>
      </c>
      <c r="V586" s="232" t="e">
        <f t="shared" si="39"/>
        <v>#N/A</v>
      </c>
      <c r="W586" s="245" t="e">
        <f>VLOOKUP(E586,'PC Receitas'!$AZ$4:$BB$27,3,FALSE)</f>
        <v>#N/A</v>
      </c>
    </row>
    <row r="587" spans="1:23" ht="15.75" thickTop="1" x14ac:dyDescent="0.25">
      <c r="D587" s="5"/>
      <c r="F587" s="193"/>
      <c r="N587" s="28"/>
    </row>
    <row r="588" spans="1:23" x14ac:dyDescent="0.25">
      <c r="D588" s="5"/>
      <c r="F588" s="193"/>
      <c r="N588" s="28"/>
    </row>
    <row r="589" spans="1:23" x14ac:dyDescent="0.25">
      <c r="D589" s="5"/>
      <c r="N589" s="28"/>
    </row>
    <row r="590" spans="1:23" x14ac:dyDescent="0.25">
      <c r="D590" s="5"/>
      <c r="N590" s="28"/>
    </row>
    <row r="591" spans="1:23" hidden="1" x14ac:dyDescent="0.25">
      <c r="D591" s="138"/>
      <c r="N591" s="28"/>
    </row>
    <row r="592" spans="1:23" hidden="1" x14ac:dyDescent="0.25">
      <c r="D592" s="138"/>
      <c r="N592" s="28"/>
    </row>
    <row r="593" spans="4:14" hidden="1" x14ac:dyDescent="0.25">
      <c r="D593" s="138"/>
      <c r="N593" s="28"/>
    </row>
    <row r="594" spans="4:14" hidden="1" x14ac:dyDescent="0.25">
      <c r="D594" s="138"/>
      <c r="N594" s="28"/>
    </row>
    <row r="595" spans="4:14" hidden="1" x14ac:dyDescent="0.25">
      <c r="D595" s="138"/>
      <c r="N595" s="28"/>
    </row>
    <row r="596" spans="4:14" hidden="1" x14ac:dyDescent="0.25">
      <c r="D596" s="138"/>
      <c r="N596" s="28"/>
    </row>
    <row r="597" spans="4:14" hidden="1" x14ac:dyDescent="0.25">
      <c r="D597" s="138"/>
      <c r="N597" s="28"/>
    </row>
    <row r="598" spans="4:14" hidden="1" x14ac:dyDescent="0.25">
      <c r="D598" s="138"/>
      <c r="N598" s="28"/>
    </row>
    <row r="599" spans="4:14" hidden="1" x14ac:dyDescent="0.25">
      <c r="D599" s="138"/>
      <c r="N599" s="28"/>
    </row>
    <row r="600" spans="4:14" hidden="1" x14ac:dyDescent="0.25">
      <c r="D600" s="138"/>
      <c r="N600" s="28"/>
    </row>
    <row r="601" spans="4:14" hidden="1" x14ac:dyDescent="0.25">
      <c r="D601" s="138"/>
      <c r="N601" s="28"/>
    </row>
    <row r="602" spans="4:14" hidden="1" x14ac:dyDescent="0.25">
      <c r="D602" s="138"/>
      <c r="N602" s="28"/>
    </row>
    <row r="603" spans="4:14" hidden="1" x14ac:dyDescent="0.25">
      <c r="D603" s="138"/>
      <c r="N603" s="28"/>
    </row>
    <row r="604" spans="4:14" hidden="1" x14ac:dyDescent="0.25">
      <c r="D604" s="138"/>
      <c r="N604" s="28"/>
    </row>
    <row r="605" spans="4:14" hidden="1" x14ac:dyDescent="0.25">
      <c r="D605" s="138"/>
      <c r="N605" s="28"/>
    </row>
    <row r="606" spans="4:14" hidden="1" x14ac:dyDescent="0.25">
      <c r="D606" s="138"/>
      <c r="N606" s="28"/>
    </row>
    <row r="607" spans="4:14" hidden="1" x14ac:dyDescent="0.25">
      <c r="D607" s="138"/>
      <c r="N607" s="28"/>
    </row>
    <row r="608" spans="4:14" hidden="1" x14ac:dyDescent="0.25">
      <c r="D608" s="138"/>
      <c r="N608" s="28"/>
    </row>
    <row r="609" spans="4:14" hidden="1" x14ac:dyDescent="0.25">
      <c r="D609" s="138"/>
      <c r="N609" s="28"/>
    </row>
    <row r="610" spans="4:14" hidden="1" x14ac:dyDescent="0.25">
      <c r="D610" s="138"/>
      <c r="N610" s="28"/>
    </row>
    <row r="611" spans="4:14" hidden="1" x14ac:dyDescent="0.25">
      <c r="D611" s="138"/>
      <c r="N611" s="28"/>
    </row>
    <row r="612" spans="4:14" hidden="1" x14ac:dyDescent="0.25">
      <c r="D612" s="138"/>
      <c r="N612" s="28"/>
    </row>
    <row r="613" spans="4:14" hidden="1" x14ac:dyDescent="0.25">
      <c r="D613" s="138"/>
      <c r="N613" s="28"/>
    </row>
    <row r="614" spans="4:14" hidden="1" x14ac:dyDescent="0.25">
      <c r="D614" s="138"/>
      <c r="N614" s="28"/>
    </row>
    <row r="615" spans="4:14" hidden="1" x14ac:dyDescent="0.25">
      <c r="D615" s="138"/>
      <c r="N615" s="28"/>
    </row>
    <row r="616" spans="4:14" hidden="1" x14ac:dyDescent="0.25">
      <c r="D616" s="138"/>
      <c r="N616" s="28"/>
    </row>
    <row r="617" spans="4:14" hidden="1" x14ac:dyDescent="0.25">
      <c r="D617" s="138"/>
      <c r="N617" s="28"/>
    </row>
    <row r="618" spans="4:14" hidden="1" x14ac:dyDescent="0.25">
      <c r="D618" s="138"/>
      <c r="N618" s="28"/>
    </row>
    <row r="619" spans="4:14" hidden="1" x14ac:dyDescent="0.25">
      <c r="D619" s="138"/>
      <c r="N619" s="28"/>
    </row>
    <row r="620" spans="4:14" hidden="1" x14ac:dyDescent="0.25">
      <c r="D620" s="138"/>
      <c r="N620" s="28"/>
    </row>
    <row r="621" spans="4:14" hidden="1" x14ac:dyDescent="0.25">
      <c r="D621" s="138"/>
      <c r="N621" s="28"/>
    </row>
    <row r="622" spans="4:14" hidden="1" x14ac:dyDescent="0.25">
      <c r="D622" s="138"/>
      <c r="N622" s="28"/>
    </row>
    <row r="623" spans="4:14" hidden="1" x14ac:dyDescent="0.25">
      <c r="D623" s="138"/>
      <c r="N623" s="28"/>
    </row>
    <row r="624" spans="4:14" hidden="1" x14ac:dyDescent="0.25">
      <c r="D624" s="138"/>
      <c r="N624" s="28"/>
    </row>
    <row r="625" spans="4:14" hidden="1" x14ac:dyDescent="0.25">
      <c r="D625" s="138"/>
      <c r="N625" s="28"/>
    </row>
    <row r="626" spans="4:14" hidden="1" x14ac:dyDescent="0.25">
      <c r="D626" s="138"/>
      <c r="N626" s="28"/>
    </row>
    <row r="627" spans="4:14" hidden="1" x14ac:dyDescent="0.25">
      <c r="D627" s="138"/>
      <c r="N627" s="28"/>
    </row>
    <row r="628" spans="4:14" hidden="1" x14ac:dyDescent="0.25">
      <c r="D628" s="138"/>
      <c r="N628" s="28"/>
    </row>
    <row r="629" spans="4:14" hidden="1" x14ac:dyDescent="0.25">
      <c r="D629" s="138"/>
      <c r="N629" s="28"/>
    </row>
    <row r="630" spans="4:14" hidden="1" x14ac:dyDescent="0.25">
      <c r="D630" s="138"/>
      <c r="N630" s="28"/>
    </row>
    <row r="631" spans="4:14" hidden="1" x14ac:dyDescent="0.25">
      <c r="D631" s="138"/>
      <c r="N631" s="28"/>
    </row>
    <row r="632" spans="4:14" hidden="1" x14ac:dyDescent="0.25">
      <c r="D632" s="138"/>
      <c r="N632" s="28"/>
    </row>
    <row r="633" spans="4:14" hidden="1" x14ac:dyDescent="0.25">
      <c r="D633" s="138"/>
      <c r="N633" s="28"/>
    </row>
    <row r="634" spans="4:14" hidden="1" x14ac:dyDescent="0.25">
      <c r="D634" s="138"/>
      <c r="N634" s="28"/>
    </row>
    <row r="635" spans="4:14" hidden="1" x14ac:dyDescent="0.25">
      <c r="D635" s="138"/>
      <c r="N635" s="28"/>
    </row>
    <row r="636" spans="4:14" hidden="1" x14ac:dyDescent="0.25">
      <c r="D636" s="138"/>
      <c r="N636" s="28"/>
    </row>
    <row r="637" spans="4:14" hidden="1" x14ac:dyDescent="0.25">
      <c r="D637" s="138"/>
      <c r="N637" s="28"/>
    </row>
    <row r="638" spans="4:14" hidden="1" x14ac:dyDescent="0.25">
      <c r="D638" s="138"/>
      <c r="N638" s="28"/>
    </row>
    <row r="639" spans="4:14" hidden="1" x14ac:dyDescent="0.25">
      <c r="D639" s="138"/>
      <c r="N639" s="29"/>
    </row>
    <row r="640" spans="4:14" hidden="1" x14ac:dyDescent="0.25">
      <c r="D640" s="138"/>
    </row>
    <row r="641" spans="4:4" hidden="1" x14ac:dyDescent="0.25">
      <c r="D641" s="138"/>
    </row>
    <row r="642" spans="4:4" hidden="1" x14ac:dyDescent="0.25">
      <c r="D642" s="138"/>
    </row>
    <row r="643" spans="4:4" hidden="1" x14ac:dyDescent="0.25">
      <c r="D643" s="138"/>
    </row>
    <row r="644" spans="4:4" hidden="1" x14ac:dyDescent="0.25">
      <c r="D644" s="138"/>
    </row>
    <row r="645" spans="4:4" hidden="1" x14ac:dyDescent="0.25">
      <c r="D645" s="138"/>
    </row>
    <row r="646" spans="4:4" hidden="1" x14ac:dyDescent="0.25">
      <c r="D646" s="138"/>
    </row>
    <row r="647" spans="4:4" hidden="1" x14ac:dyDescent="0.25">
      <c r="D647" s="138"/>
    </row>
    <row r="648" spans="4:4" hidden="1" x14ac:dyDescent="0.25">
      <c r="D648" s="138"/>
    </row>
    <row r="649" spans="4:4" hidden="1" x14ac:dyDescent="0.25">
      <c r="D649" s="138"/>
    </row>
    <row r="650" spans="4:4" hidden="1" x14ac:dyDescent="0.25">
      <c r="D650" s="138"/>
    </row>
    <row r="651" spans="4:4" hidden="1" x14ac:dyDescent="0.25">
      <c r="D651" s="138"/>
    </row>
    <row r="652" spans="4:4" hidden="1" x14ac:dyDescent="0.25">
      <c r="D652" s="138"/>
    </row>
    <row r="653" spans="4:4" hidden="1" x14ac:dyDescent="0.25">
      <c r="D653" s="138"/>
    </row>
    <row r="654" spans="4:4" hidden="1" x14ac:dyDescent="0.25">
      <c r="D654" s="138"/>
    </row>
    <row r="655" spans="4:4" hidden="1" x14ac:dyDescent="0.25">
      <c r="D655" s="138"/>
    </row>
    <row r="656" spans="4:4" hidden="1" x14ac:dyDescent="0.25">
      <c r="D656" s="138"/>
    </row>
    <row r="657" spans="4:4" hidden="1" x14ac:dyDescent="0.25">
      <c r="D657" s="138"/>
    </row>
    <row r="658" spans="4:4" hidden="1" x14ac:dyDescent="0.25">
      <c r="D658" s="138"/>
    </row>
    <row r="659" spans="4:4" hidden="1" x14ac:dyDescent="0.25">
      <c r="D659" s="138"/>
    </row>
    <row r="660" spans="4:4" hidden="1" x14ac:dyDescent="0.25">
      <c r="D660" s="138"/>
    </row>
    <row r="661" spans="4:4" hidden="1" x14ac:dyDescent="0.25">
      <c r="D661" s="138"/>
    </row>
    <row r="662" spans="4:4" hidden="1" x14ac:dyDescent="0.25">
      <c r="D662" s="138"/>
    </row>
    <row r="663" spans="4:4" hidden="1" x14ac:dyDescent="0.25">
      <c r="D663" s="138"/>
    </row>
    <row r="664" spans="4:4" hidden="1" x14ac:dyDescent="0.25">
      <c r="D664" s="138"/>
    </row>
    <row r="665" spans="4:4" hidden="1" x14ac:dyDescent="0.25">
      <c r="D665" s="138"/>
    </row>
    <row r="666" spans="4:4" hidden="1" x14ac:dyDescent="0.25">
      <c r="D666" s="138"/>
    </row>
    <row r="667" spans="4:4" hidden="1" x14ac:dyDescent="0.25">
      <c r="D667" s="138"/>
    </row>
    <row r="668" spans="4:4" hidden="1" x14ac:dyDescent="0.25">
      <c r="D668" s="138"/>
    </row>
    <row r="669" spans="4:4" hidden="1" x14ac:dyDescent="0.25">
      <c r="D669" s="138"/>
    </row>
    <row r="670" spans="4:4" hidden="1" x14ac:dyDescent="0.25">
      <c r="D670" s="138"/>
    </row>
    <row r="671" spans="4:4" hidden="1" x14ac:dyDescent="0.25">
      <c r="D671" s="138"/>
    </row>
    <row r="672" spans="4:4" hidden="1" x14ac:dyDescent="0.25">
      <c r="D672" s="138"/>
    </row>
    <row r="673" spans="4:4" hidden="1" x14ac:dyDescent="0.25">
      <c r="D673" s="138"/>
    </row>
    <row r="674" spans="4:4" hidden="1" x14ac:dyDescent="0.25">
      <c r="D674" s="138"/>
    </row>
    <row r="675" spans="4:4" hidden="1" x14ac:dyDescent="0.25">
      <c r="D675" s="138"/>
    </row>
    <row r="676" spans="4:4" hidden="1" x14ac:dyDescent="0.25">
      <c r="D676" s="138"/>
    </row>
    <row r="677" spans="4:4" hidden="1" x14ac:dyDescent="0.25">
      <c r="D677" s="138"/>
    </row>
    <row r="678" spans="4:4" hidden="1" x14ac:dyDescent="0.25">
      <c r="D678" s="138"/>
    </row>
    <row r="679" spans="4:4" hidden="1" x14ac:dyDescent="0.25">
      <c r="D679" s="138"/>
    </row>
    <row r="680" spans="4:4" hidden="1" x14ac:dyDescent="0.25">
      <c r="D680" s="138"/>
    </row>
    <row r="681" spans="4:4" hidden="1" x14ac:dyDescent="0.25">
      <c r="D681" s="138"/>
    </row>
    <row r="682" spans="4:4" hidden="1" x14ac:dyDescent="0.25">
      <c r="D682" s="138"/>
    </row>
    <row r="683" spans="4:4" hidden="1" x14ac:dyDescent="0.25">
      <c r="D683" s="138"/>
    </row>
    <row r="684" spans="4:4" hidden="1" x14ac:dyDescent="0.25">
      <c r="D684" s="138"/>
    </row>
    <row r="685" spans="4:4" hidden="1" x14ac:dyDescent="0.25">
      <c r="D685" s="138"/>
    </row>
    <row r="686" spans="4:4" hidden="1" x14ac:dyDescent="0.25">
      <c r="D686" s="138"/>
    </row>
    <row r="687" spans="4:4" hidden="1" x14ac:dyDescent="0.25">
      <c r="D687" s="138"/>
    </row>
    <row r="688" spans="4:4" hidden="1" x14ac:dyDescent="0.25">
      <c r="D688" s="138"/>
    </row>
    <row r="689" spans="4:4" hidden="1" x14ac:dyDescent="0.25">
      <c r="D689" s="138"/>
    </row>
    <row r="690" spans="4:4" hidden="1" x14ac:dyDescent="0.25">
      <c r="D690" s="138"/>
    </row>
    <row r="691" spans="4:4" hidden="1" x14ac:dyDescent="0.25">
      <c r="D691" s="138"/>
    </row>
    <row r="692" spans="4:4" hidden="1" x14ac:dyDescent="0.25">
      <c r="D692" s="138"/>
    </row>
    <row r="693" spans="4:4" hidden="1" x14ac:dyDescent="0.25">
      <c r="D693" s="138"/>
    </row>
    <row r="694" spans="4:4" hidden="1" x14ac:dyDescent="0.25">
      <c r="D694" s="138"/>
    </row>
    <row r="695" spans="4:4" hidden="1" x14ac:dyDescent="0.25">
      <c r="D695" s="138"/>
    </row>
    <row r="696" spans="4:4" hidden="1" x14ac:dyDescent="0.25">
      <c r="D696" s="138"/>
    </row>
    <row r="697" spans="4:4" hidden="1" x14ac:dyDescent="0.25">
      <c r="D697" s="138"/>
    </row>
    <row r="698" spans="4:4" hidden="1" x14ac:dyDescent="0.25">
      <c r="D698" s="138"/>
    </row>
    <row r="699" spans="4:4" hidden="1" x14ac:dyDescent="0.25">
      <c r="D699" s="138"/>
    </row>
    <row r="700" spans="4:4" hidden="1" x14ac:dyDescent="0.25">
      <c r="D700" s="138"/>
    </row>
    <row r="701" spans="4:4" hidden="1" x14ac:dyDescent="0.25">
      <c r="D701" s="138"/>
    </row>
    <row r="702" spans="4:4" hidden="1" x14ac:dyDescent="0.25">
      <c r="D702" s="138"/>
    </row>
    <row r="703" spans="4:4" hidden="1" x14ac:dyDescent="0.25">
      <c r="D703" s="138"/>
    </row>
    <row r="704" spans="4:4" hidden="1" x14ac:dyDescent="0.25">
      <c r="D704" s="138"/>
    </row>
    <row r="705" spans="4:4" hidden="1" x14ac:dyDescent="0.25">
      <c r="D705" s="138"/>
    </row>
    <row r="706" spans="4:4" hidden="1" x14ac:dyDescent="0.25">
      <c r="D706" s="138"/>
    </row>
    <row r="707" spans="4:4" hidden="1" x14ac:dyDescent="0.25">
      <c r="D707" s="138"/>
    </row>
    <row r="708" spans="4:4" hidden="1" x14ac:dyDescent="0.25">
      <c r="D708" s="138"/>
    </row>
    <row r="709" spans="4:4" hidden="1" x14ac:dyDescent="0.25">
      <c r="D709" s="138"/>
    </row>
    <row r="710" spans="4:4" hidden="1" x14ac:dyDescent="0.25">
      <c r="D710" s="138"/>
    </row>
    <row r="711" spans="4:4" hidden="1" x14ac:dyDescent="0.25">
      <c r="D711" s="138"/>
    </row>
    <row r="712" spans="4:4" hidden="1" x14ac:dyDescent="0.25">
      <c r="D712" s="138"/>
    </row>
    <row r="713" spans="4:4" hidden="1" x14ac:dyDescent="0.25">
      <c r="D713" s="138"/>
    </row>
    <row r="714" spans="4:4" hidden="1" x14ac:dyDescent="0.25">
      <c r="D714" s="138"/>
    </row>
    <row r="715" spans="4:4" hidden="1" x14ac:dyDescent="0.25">
      <c r="D715" s="138"/>
    </row>
    <row r="716" spans="4:4" hidden="1" x14ac:dyDescent="0.25">
      <c r="D716" s="138"/>
    </row>
    <row r="717" spans="4:4" hidden="1" x14ac:dyDescent="0.25">
      <c r="D717" s="138"/>
    </row>
    <row r="718" spans="4:4" hidden="1" x14ac:dyDescent="0.25">
      <c r="D718" s="138"/>
    </row>
    <row r="719" spans="4:4" hidden="1" x14ac:dyDescent="0.25">
      <c r="D719" s="138"/>
    </row>
    <row r="720" spans="4:4" hidden="1" x14ac:dyDescent="0.25">
      <c r="D720" s="138"/>
    </row>
    <row r="721" spans="4:4" hidden="1" x14ac:dyDescent="0.25">
      <c r="D721" s="138"/>
    </row>
    <row r="722" spans="4:4" hidden="1" x14ac:dyDescent="0.25">
      <c r="D722" s="138"/>
    </row>
    <row r="723" spans="4:4" hidden="1" x14ac:dyDescent="0.25">
      <c r="D723" s="138"/>
    </row>
    <row r="724" spans="4:4" hidden="1" x14ac:dyDescent="0.25">
      <c r="D724" s="138"/>
    </row>
    <row r="725" spans="4:4" hidden="1" x14ac:dyDescent="0.25">
      <c r="D725" s="138"/>
    </row>
    <row r="726" spans="4:4" hidden="1" x14ac:dyDescent="0.25">
      <c r="D726" s="138"/>
    </row>
    <row r="727" spans="4:4" hidden="1" x14ac:dyDescent="0.25">
      <c r="D727" s="138"/>
    </row>
    <row r="728" spans="4:4" hidden="1" x14ac:dyDescent="0.25">
      <c r="D728" s="138"/>
    </row>
    <row r="729" spans="4:4" hidden="1" x14ac:dyDescent="0.25">
      <c r="D729" s="138"/>
    </row>
    <row r="730" spans="4:4" hidden="1" x14ac:dyDescent="0.25">
      <c r="D730" s="138"/>
    </row>
    <row r="731" spans="4:4" hidden="1" x14ac:dyDescent="0.25">
      <c r="D731" s="138"/>
    </row>
    <row r="732" spans="4:4" hidden="1" x14ac:dyDescent="0.25">
      <c r="D732" s="138"/>
    </row>
    <row r="733" spans="4:4" hidden="1" x14ac:dyDescent="0.25">
      <c r="D733" s="138"/>
    </row>
    <row r="734" spans="4:4" hidden="1" x14ac:dyDescent="0.25">
      <c r="D734" s="138"/>
    </row>
    <row r="735" spans="4:4" hidden="1" x14ac:dyDescent="0.25">
      <c r="D735" s="138"/>
    </row>
    <row r="736" spans="4:4" hidden="1" x14ac:dyDescent="0.25">
      <c r="D736" s="138"/>
    </row>
    <row r="737" spans="4:4" hidden="1" x14ac:dyDescent="0.25">
      <c r="D737" s="138"/>
    </row>
    <row r="738" spans="4:4" hidden="1" x14ac:dyDescent="0.25">
      <c r="D738" s="138"/>
    </row>
    <row r="739" spans="4:4" hidden="1" x14ac:dyDescent="0.25">
      <c r="D739" s="138"/>
    </row>
    <row r="740" spans="4:4" hidden="1" x14ac:dyDescent="0.25">
      <c r="D740" s="138"/>
    </row>
    <row r="741" spans="4:4" hidden="1" x14ac:dyDescent="0.25">
      <c r="D741" s="138"/>
    </row>
    <row r="742" spans="4:4" hidden="1" x14ac:dyDescent="0.25">
      <c r="D742" s="138"/>
    </row>
    <row r="743" spans="4:4" hidden="1" x14ac:dyDescent="0.25">
      <c r="D743" s="138"/>
    </row>
    <row r="744" spans="4:4" hidden="1" x14ac:dyDescent="0.25">
      <c r="D744" s="138"/>
    </row>
    <row r="745" spans="4:4" hidden="1" x14ac:dyDescent="0.25">
      <c r="D745" s="138"/>
    </row>
    <row r="746" spans="4:4" hidden="1" x14ac:dyDescent="0.25">
      <c r="D746" s="138"/>
    </row>
    <row r="747" spans="4:4" hidden="1" x14ac:dyDescent="0.25">
      <c r="D747" s="138"/>
    </row>
    <row r="748" spans="4:4" hidden="1" x14ac:dyDescent="0.25">
      <c r="D748" s="138"/>
    </row>
    <row r="749" spans="4:4" hidden="1" x14ac:dyDescent="0.25">
      <c r="D749" s="138"/>
    </row>
    <row r="750" spans="4:4" hidden="1" x14ac:dyDescent="0.25">
      <c r="D750" s="138"/>
    </row>
    <row r="751" spans="4:4" hidden="1" x14ac:dyDescent="0.25">
      <c r="D751" s="138"/>
    </row>
    <row r="752" spans="4:4" hidden="1" x14ac:dyDescent="0.25">
      <c r="D752" s="138"/>
    </row>
    <row r="753" spans="4:4" hidden="1" x14ac:dyDescent="0.25">
      <c r="D753" s="138"/>
    </row>
    <row r="754" spans="4:4" hidden="1" x14ac:dyDescent="0.25">
      <c r="D754" s="138"/>
    </row>
    <row r="755" spans="4:4" hidden="1" x14ac:dyDescent="0.25">
      <c r="D755" s="138"/>
    </row>
    <row r="756" spans="4:4" hidden="1" x14ac:dyDescent="0.25">
      <c r="D756" s="138"/>
    </row>
    <row r="757" spans="4:4" hidden="1" x14ac:dyDescent="0.25">
      <c r="D757" s="138"/>
    </row>
    <row r="758" spans="4:4" hidden="1" x14ac:dyDescent="0.25">
      <c r="D758" s="138"/>
    </row>
    <row r="759" spans="4:4" hidden="1" x14ac:dyDescent="0.25">
      <c r="D759" s="138"/>
    </row>
    <row r="760" spans="4:4" hidden="1" x14ac:dyDescent="0.25">
      <c r="D760" s="138"/>
    </row>
    <row r="761" spans="4:4" hidden="1" x14ac:dyDescent="0.25">
      <c r="D761" s="138"/>
    </row>
    <row r="762" spans="4:4" hidden="1" x14ac:dyDescent="0.25">
      <c r="D762" s="138"/>
    </row>
    <row r="763" spans="4:4" hidden="1" x14ac:dyDescent="0.25">
      <c r="D763" s="138"/>
    </row>
    <row r="764" spans="4:4" hidden="1" x14ac:dyDescent="0.25">
      <c r="D764" s="138"/>
    </row>
    <row r="765" spans="4:4" hidden="1" x14ac:dyDescent="0.25">
      <c r="D765" s="138"/>
    </row>
    <row r="766" spans="4:4" hidden="1" x14ac:dyDescent="0.25">
      <c r="D766" s="138"/>
    </row>
    <row r="767" spans="4:4" hidden="1" x14ac:dyDescent="0.25">
      <c r="D767" s="138"/>
    </row>
    <row r="768" spans="4:4" hidden="1" x14ac:dyDescent="0.25">
      <c r="D768" s="138"/>
    </row>
    <row r="769" spans="4:4" hidden="1" x14ac:dyDescent="0.25">
      <c r="D769" s="138"/>
    </row>
    <row r="770" spans="4:4" hidden="1" x14ac:dyDescent="0.25">
      <c r="D770" s="138"/>
    </row>
    <row r="771" spans="4:4" hidden="1" x14ac:dyDescent="0.25">
      <c r="D771" s="138"/>
    </row>
    <row r="772" spans="4:4" hidden="1" x14ac:dyDescent="0.25">
      <c r="D772" s="138"/>
    </row>
    <row r="773" spans="4:4" hidden="1" x14ac:dyDescent="0.25">
      <c r="D773" s="138"/>
    </row>
    <row r="774" spans="4:4" hidden="1" x14ac:dyDescent="0.25">
      <c r="D774" s="138"/>
    </row>
    <row r="775" spans="4:4" hidden="1" x14ac:dyDescent="0.25">
      <c r="D775" s="138"/>
    </row>
    <row r="776" spans="4:4" hidden="1" x14ac:dyDescent="0.25">
      <c r="D776" s="138"/>
    </row>
    <row r="777" spans="4:4" hidden="1" x14ac:dyDescent="0.25">
      <c r="D777" s="138"/>
    </row>
    <row r="778" spans="4:4" hidden="1" x14ac:dyDescent="0.25">
      <c r="D778" s="138"/>
    </row>
    <row r="779" spans="4:4" hidden="1" x14ac:dyDescent="0.25">
      <c r="D779" s="138"/>
    </row>
    <row r="780" spans="4:4" hidden="1" x14ac:dyDescent="0.25">
      <c r="D780" s="138"/>
    </row>
    <row r="781" spans="4:4" hidden="1" x14ac:dyDescent="0.25">
      <c r="D781" s="138"/>
    </row>
    <row r="782" spans="4:4" hidden="1" x14ac:dyDescent="0.25">
      <c r="D782" s="138"/>
    </row>
    <row r="783" spans="4:4" hidden="1" x14ac:dyDescent="0.25">
      <c r="D783" s="138"/>
    </row>
    <row r="784" spans="4:4" hidden="1" x14ac:dyDescent="0.25">
      <c r="D784" s="138"/>
    </row>
    <row r="785" spans="4:4" hidden="1" x14ac:dyDescent="0.25">
      <c r="D785" s="138"/>
    </row>
    <row r="786" spans="4:4" hidden="1" x14ac:dyDescent="0.25">
      <c r="D786" s="138"/>
    </row>
    <row r="787" spans="4:4" hidden="1" x14ac:dyDescent="0.25">
      <c r="D787" s="138"/>
    </row>
    <row r="788" spans="4:4" hidden="1" x14ac:dyDescent="0.25">
      <c r="D788" s="138"/>
    </row>
    <row r="789" spans="4:4" hidden="1" x14ac:dyDescent="0.25">
      <c r="D789" s="138"/>
    </row>
    <row r="790" spans="4:4" hidden="1" x14ac:dyDescent="0.25">
      <c r="D790" s="138"/>
    </row>
    <row r="791" spans="4:4" hidden="1" x14ac:dyDescent="0.25">
      <c r="D791" s="138"/>
    </row>
    <row r="792" spans="4:4" hidden="1" x14ac:dyDescent="0.25">
      <c r="D792" s="138"/>
    </row>
    <row r="793" spans="4:4" hidden="1" x14ac:dyDescent="0.25">
      <c r="D793" s="138"/>
    </row>
    <row r="794" spans="4:4" hidden="1" x14ac:dyDescent="0.25">
      <c r="D794" s="138"/>
    </row>
    <row r="795" spans="4:4" hidden="1" x14ac:dyDescent="0.25">
      <c r="D795" s="138"/>
    </row>
    <row r="796" spans="4:4" hidden="1" x14ac:dyDescent="0.25">
      <c r="D796" s="138"/>
    </row>
    <row r="797" spans="4:4" hidden="1" x14ac:dyDescent="0.25">
      <c r="D797" s="138"/>
    </row>
    <row r="798" spans="4:4" hidden="1" x14ac:dyDescent="0.25">
      <c r="D798" s="138"/>
    </row>
    <row r="799" spans="4:4" hidden="1" x14ac:dyDescent="0.25">
      <c r="D799" s="138"/>
    </row>
    <row r="800" spans="4:4" hidden="1" x14ac:dyDescent="0.25">
      <c r="D800" s="138"/>
    </row>
    <row r="801" spans="4:4" hidden="1" x14ac:dyDescent="0.25">
      <c r="D801" s="138"/>
    </row>
    <row r="802" spans="4:4" hidden="1" x14ac:dyDescent="0.25">
      <c r="D802" s="138"/>
    </row>
    <row r="803" spans="4:4" hidden="1" x14ac:dyDescent="0.25">
      <c r="D803" s="138"/>
    </row>
    <row r="804" spans="4:4" hidden="1" x14ac:dyDescent="0.25">
      <c r="D804" s="138"/>
    </row>
    <row r="805" spans="4:4" hidden="1" x14ac:dyDescent="0.25">
      <c r="D805" s="138"/>
    </row>
    <row r="806" spans="4:4" hidden="1" x14ac:dyDescent="0.25">
      <c r="D806" s="138"/>
    </row>
    <row r="807" spans="4:4" hidden="1" x14ac:dyDescent="0.25">
      <c r="D807" s="138"/>
    </row>
    <row r="808" spans="4:4" hidden="1" x14ac:dyDescent="0.25">
      <c r="D808" s="138"/>
    </row>
    <row r="809" spans="4:4" hidden="1" x14ac:dyDescent="0.25">
      <c r="D809" s="138"/>
    </row>
    <row r="810" spans="4:4" hidden="1" x14ac:dyDescent="0.25">
      <c r="D810" s="138"/>
    </row>
    <row r="811" spans="4:4" hidden="1" x14ac:dyDescent="0.25">
      <c r="D811" s="138"/>
    </row>
    <row r="812" spans="4:4" hidden="1" x14ac:dyDescent="0.25">
      <c r="D812" s="138"/>
    </row>
    <row r="813" spans="4:4" hidden="1" x14ac:dyDescent="0.25">
      <c r="D813" s="138"/>
    </row>
    <row r="814" spans="4:4" hidden="1" x14ac:dyDescent="0.25">
      <c r="D814" s="138"/>
    </row>
    <row r="815" spans="4:4" hidden="1" x14ac:dyDescent="0.25">
      <c r="D815" s="138"/>
    </row>
    <row r="816" spans="4:4" hidden="1" x14ac:dyDescent="0.25">
      <c r="D816" s="138"/>
    </row>
    <row r="817" spans="4:4" hidden="1" x14ac:dyDescent="0.25">
      <c r="D817" s="138"/>
    </row>
    <row r="818" spans="4:4" hidden="1" x14ac:dyDescent="0.25">
      <c r="D818" s="138"/>
    </row>
    <row r="819" spans="4:4" hidden="1" x14ac:dyDescent="0.25">
      <c r="D819" s="138"/>
    </row>
    <row r="820" spans="4:4" hidden="1" x14ac:dyDescent="0.25">
      <c r="D820" s="138"/>
    </row>
    <row r="821" spans="4:4" hidden="1" x14ac:dyDescent="0.25">
      <c r="D821" s="138"/>
    </row>
    <row r="822" spans="4:4" hidden="1" x14ac:dyDescent="0.25">
      <c r="D822" s="138"/>
    </row>
    <row r="823" spans="4:4" hidden="1" x14ac:dyDescent="0.25">
      <c r="D823" s="138"/>
    </row>
    <row r="824" spans="4:4" hidden="1" x14ac:dyDescent="0.25">
      <c r="D824" s="138"/>
    </row>
    <row r="825" spans="4:4" hidden="1" x14ac:dyDescent="0.25">
      <c r="D825" s="138"/>
    </row>
    <row r="826" spans="4:4" hidden="1" x14ac:dyDescent="0.25">
      <c r="D826" s="138"/>
    </row>
    <row r="827" spans="4:4" hidden="1" x14ac:dyDescent="0.25">
      <c r="D827" s="138"/>
    </row>
    <row r="828" spans="4:4" hidden="1" x14ac:dyDescent="0.25">
      <c r="D828" s="138"/>
    </row>
    <row r="829" spans="4:4" hidden="1" x14ac:dyDescent="0.25">
      <c r="D829" s="138"/>
    </row>
    <row r="830" spans="4:4" hidden="1" x14ac:dyDescent="0.25">
      <c r="D830" s="138"/>
    </row>
    <row r="831" spans="4:4" hidden="1" x14ac:dyDescent="0.25">
      <c r="D831" s="138"/>
    </row>
    <row r="832" spans="4:4" hidden="1" x14ac:dyDescent="0.25">
      <c r="D832" s="138"/>
    </row>
    <row r="833" spans="4:4" hidden="1" x14ac:dyDescent="0.25">
      <c r="D833" s="138"/>
    </row>
    <row r="834" spans="4:4" hidden="1" x14ac:dyDescent="0.25">
      <c r="D834" s="138"/>
    </row>
    <row r="835" spans="4:4" hidden="1" x14ac:dyDescent="0.25">
      <c r="D835" s="138"/>
    </row>
    <row r="836" spans="4:4" hidden="1" x14ac:dyDescent="0.25">
      <c r="D836" s="138"/>
    </row>
    <row r="837" spans="4:4" hidden="1" x14ac:dyDescent="0.25">
      <c r="D837" s="138"/>
    </row>
    <row r="838" spans="4:4" hidden="1" x14ac:dyDescent="0.25">
      <c r="D838" s="138"/>
    </row>
    <row r="839" spans="4:4" hidden="1" x14ac:dyDescent="0.25">
      <c r="D839" s="138"/>
    </row>
    <row r="840" spans="4:4" hidden="1" x14ac:dyDescent="0.25">
      <c r="D840" s="138"/>
    </row>
    <row r="841" spans="4:4" hidden="1" x14ac:dyDescent="0.25">
      <c r="D841" s="138"/>
    </row>
    <row r="842" spans="4:4" hidden="1" x14ac:dyDescent="0.25">
      <c r="D842" s="138"/>
    </row>
    <row r="843" spans="4:4" hidden="1" x14ac:dyDescent="0.25">
      <c r="D843" s="138"/>
    </row>
    <row r="844" spans="4:4" hidden="1" x14ac:dyDescent="0.25">
      <c r="D844" s="138"/>
    </row>
    <row r="845" spans="4:4" hidden="1" x14ac:dyDescent="0.25">
      <c r="D845" s="138"/>
    </row>
    <row r="846" spans="4:4" hidden="1" x14ac:dyDescent="0.25">
      <c r="D846" s="138"/>
    </row>
    <row r="847" spans="4:4" hidden="1" x14ac:dyDescent="0.25">
      <c r="D847" s="138"/>
    </row>
    <row r="848" spans="4:4" hidden="1" x14ac:dyDescent="0.25">
      <c r="D848" s="138"/>
    </row>
    <row r="849" spans="4:4" hidden="1" x14ac:dyDescent="0.25">
      <c r="D849" s="138"/>
    </row>
    <row r="850" spans="4:4" hidden="1" x14ac:dyDescent="0.25">
      <c r="D850" s="138"/>
    </row>
    <row r="851" spans="4:4" hidden="1" x14ac:dyDescent="0.25">
      <c r="D851" s="138"/>
    </row>
    <row r="852" spans="4:4" hidden="1" x14ac:dyDescent="0.25">
      <c r="D852" s="138"/>
    </row>
    <row r="853" spans="4:4" hidden="1" x14ac:dyDescent="0.25">
      <c r="D853" s="138"/>
    </row>
    <row r="854" spans="4:4" hidden="1" x14ac:dyDescent="0.25">
      <c r="D854" s="138"/>
    </row>
    <row r="855" spans="4:4" hidden="1" x14ac:dyDescent="0.25">
      <c r="D855" s="138"/>
    </row>
    <row r="856" spans="4:4" hidden="1" x14ac:dyDescent="0.25">
      <c r="D856" s="138"/>
    </row>
    <row r="857" spans="4:4" hidden="1" x14ac:dyDescent="0.25">
      <c r="D857" s="138"/>
    </row>
    <row r="858" spans="4:4" hidden="1" x14ac:dyDescent="0.25">
      <c r="D858" s="138"/>
    </row>
    <row r="859" spans="4:4" hidden="1" x14ac:dyDescent="0.25">
      <c r="D859" s="138"/>
    </row>
    <row r="860" spans="4:4" hidden="1" x14ac:dyDescent="0.25">
      <c r="D860" s="138"/>
    </row>
    <row r="861" spans="4:4" hidden="1" x14ac:dyDescent="0.25">
      <c r="D861" s="138"/>
    </row>
    <row r="862" spans="4:4" hidden="1" x14ac:dyDescent="0.25">
      <c r="D862" s="138"/>
    </row>
    <row r="863" spans="4:4" hidden="1" x14ac:dyDescent="0.25">
      <c r="D863" s="138"/>
    </row>
    <row r="864" spans="4:4" hidden="1" x14ac:dyDescent="0.25">
      <c r="D864" s="138"/>
    </row>
    <row r="865" spans="4:4" hidden="1" x14ac:dyDescent="0.25">
      <c r="D865" s="138"/>
    </row>
    <row r="866" spans="4:4" hidden="1" x14ac:dyDescent="0.25">
      <c r="D866" s="138"/>
    </row>
    <row r="867" spans="4:4" hidden="1" x14ac:dyDescent="0.25">
      <c r="D867" s="138"/>
    </row>
    <row r="868" spans="4:4" hidden="1" x14ac:dyDescent="0.25">
      <c r="D868" s="138"/>
    </row>
    <row r="869" spans="4:4" hidden="1" x14ac:dyDescent="0.25">
      <c r="D869" s="138"/>
    </row>
    <row r="870" spans="4:4" hidden="1" x14ac:dyDescent="0.25">
      <c r="D870" s="138"/>
    </row>
    <row r="871" spans="4:4" hidden="1" x14ac:dyDescent="0.25">
      <c r="D871" s="138"/>
    </row>
    <row r="872" spans="4:4" hidden="1" x14ac:dyDescent="0.25">
      <c r="D872" s="138"/>
    </row>
    <row r="873" spans="4:4" hidden="1" x14ac:dyDescent="0.25">
      <c r="D873" s="138"/>
    </row>
    <row r="874" spans="4:4" hidden="1" x14ac:dyDescent="0.25">
      <c r="D874" s="138"/>
    </row>
    <row r="875" spans="4:4" hidden="1" x14ac:dyDescent="0.25">
      <c r="D875" s="138"/>
    </row>
    <row r="876" spans="4:4" hidden="1" x14ac:dyDescent="0.25">
      <c r="D876" s="138"/>
    </row>
    <row r="877" spans="4:4" hidden="1" x14ac:dyDescent="0.25">
      <c r="D877" s="138"/>
    </row>
    <row r="878" spans="4:4" hidden="1" x14ac:dyDescent="0.25">
      <c r="D878" s="138"/>
    </row>
    <row r="879" spans="4:4" hidden="1" x14ac:dyDescent="0.25">
      <c r="D879" s="138"/>
    </row>
    <row r="880" spans="4:4" hidden="1" x14ac:dyDescent="0.25">
      <c r="D880" s="138"/>
    </row>
    <row r="881" spans="4:4" hidden="1" x14ac:dyDescent="0.25">
      <c r="D881" s="138"/>
    </row>
    <row r="882" spans="4:4" hidden="1" x14ac:dyDescent="0.25">
      <c r="D882" s="138"/>
    </row>
    <row r="883" spans="4:4" hidden="1" x14ac:dyDescent="0.25">
      <c r="D883" s="138"/>
    </row>
    <row r="884" spans="4:4" hidden="1" x14ac:dyDescent="0.25">
      <c r="D884" s="138"/>
    </row>
    <row r="885" spans="4:4" hidden="1" x14ac:dyDescent="0.25">
      <c r="D885" s="138"/>
    </row>
    <row r="886" spans="4:4" hidden="1" x14ac:dyDescent="0.25">
      <c r="D886" s="138"/>
    </row>
    <row r="887" spans="4:4" hidden="1" x14ac:dyDescent="0.25">
      <c r="D887" s="138"/>
    </row>
    <row r="888" spans="4:4" hidden="1" x14ac:dyDescent="0.25">
      <c r="D888" s="138"/>
    </row>
    <row r="889" spans="4:4" hidden="1" x14ac:dyDescent="0.25">
      <c r="D889" s="138"/>
    </row>
    <row r="890" spans="4:4" hidden="1" x14ac:dyDescent="0.25">
      <c r="D890" s="138"/>
    </row>
    <row r="891" spans="4:4" hidden="1" x14ac:dyDescent="0.25">
      <c r="D891" s="138"/>
    </row>
    <row r="892" spans="4:4" hidden="1" x14ac:dyDescent="0.25">
      <c r="D892" s="138"/>
    </row>
    <row r="893" spans="4:4" hidden="1" x14ac:dyDescent="0.25">
      <c r="D893" s="138"/>
    </row>
    <row r="894" spans="4:4" hidden="1" x14ac:dyDescent="0.25">
      <c r="D894" s="138"/>
    </row>
    <row r="895" spans="4:4" hidden="1" x14ac:dyDescent="0.25">
      <c r="D895" s="138"/>
    </row>
    <row r="896" spans="4:4" hidden="1" x14ac:dyDescent="0.25">
      <c r="D896" s="138"/>
    </row>
    <row r="897" spans="4:4" hidden="1" x14ac:dyDescent="0.25">
      <c r="D897" s="138"/>
    </row>
    <row r="898" spans="4:4" hidden="1" x14ac:dyDescent="0.25">
      <c r="D898" s="138"/>
    </row>
    <row r="899" spans="4:4" hidden="1" x14ac:dyDescent="0.25">
      <c r="D899" s="138"/>
    </row>
    <row r="900" spans="4:4" hidden="1" x14ac:dyDescent="0.25">
      <c r="D900" s="138"/>
    </row>
    <row r="901" spans="4:4" hidden="1" x14ac:dyDescent="0.25">
      <c r="D901" s="138"/>
    </row>
    <row r="902" spans="4:4" hidden="1" x14ac:dyDescent="0.25">
      <c r="D902" s="138"/>
    </row>
    <row r="903" spans="4:4" hidden="1" x14ac:dyDescent="0.25">
      <c r="D903" s="138"/>
    </row>
    <row r="904" spans="4:4" hidden="1" x14ac:dyDescent="0.25">
      <c r="D904" s="138"/>
    </row>
    <row r="905" spans="4:4" hidden="1" x14ac:dyDescent="0.25">
      <c r="D905" s="138"/>
    </row>
    <row r="906" spans="4:4" hidden="1" x14ac:dyDescent="0.25">
      <c r="D906" s="138"/>
    </row>
    <row r="907" spans="4:4" hidden="1" x14ac:dyDescent="0.25">
      <c r="D907" s="138"/>
    </row>
    <row r="908" spans="4:4" hidden="1" x14ac:dyDescent="0.25">
      <c r="D908" s="138"/>
    </row>
    <row r="909" spans="4:4" hidden="1" x14ac:dyDescent="0.25">
      <c r="D909" s="138"/>
    </row>
    <row r="910" spans="4:4" hidden="1" x14ac:dyDescent="0.25">
      <c r="D910" s="138"/>
    </row>
    <row r="911" spans="4:4" hidden="1" x14ac:dyDescent="0.25">
      <c r="D911" s="138"/>
    </row>
    <row r="912" spans="4:4" hidden="1" x14ac:dyDescent="0.25">
      <c r="D912" s="138"/>
    </row>
    <row r="913" spans="4:4" hidden="1" x14ac:dyDescent="0.25">
      <c r="D913" s="138"/>
    </row>
    <row r="914" spans="4:4" hidden="1" x14ac:dyDescent="0.25">
      <c r="D914" s="138"/>
    </row>
    <row r="915" spans="4:4" hidden="1" x14ac:dyDescent="0.25">
      <c r="D915" s="138"/>
    </row>
    <row r="916" spans="4:4" hidden="1" x14ac:dyDescent="0.25">
      <c r="D916" s="138"/>
    </row>
    <row r="917" spans="4:4" hidden="1" x14ac:dyDescent="0.25">
      <c r="D917" s="138"/>
    </row>
    <row r="918" spans="4:4" hidden="1" x14ac:dyDescent="0.25">
      <c r="D918" s="138"/>
    </row>
    <row r="919" spans="4:4" hidden="1" x14ac:dyDescent="0.25">
      <c r="D919" s="138"/>
    </row>
    <row r="920" spans="4:4" hidden="1" x14ac:dyDescent="0.25">
      <c r="D920" s="138"/>
    </row>
    <row r="921" spans="4:4" hidden="1" x14ac:dyDescent="0.25">
      <c r="D921" s="138"/>
    </row>
    <row r="922" spans="4:4" hidden="1" x14ac:dyDescent="0.25">
      <c r="D922" s="138"/>
    </row>
    <row r="923" spans="4:4" hidden="1" x14ac:dyDescent="0.25">
      <c r="D923" s="138"/>
    </row>
    <row r="924" spans="4:4" hidden="1" x14ac:dyDescent="0.25">
      <c r="D924" s="138"/>
    </row>
    <row r="925" spans="4:4" hidden="1" x14ac:dyDescent="0.25">
      <c r="D925" s="138"/>
    </row>
    <row r="926" spans="4:4" hidden="1" x14ac:dyDescent="0.25">
      <c r="D926" s="138"/>
    </row>
    <row r="927" spans="4:4" hidden="1" x14ac:dyDescent="0.25">
      <c r="D927" s="138"/>
    </row>
    <row r="928" spans="4:4" hidden="1" x14ac:dyDescent="0.25">
      <c r="D928" s="138"/>
    </row>
    <row r="929" spans="4:4" hidden="1" x14ac:dyDescent="0.25">
      <c r="D929" s="138"/>
    </row>
    <row r="930" spans="4:4" hidden="1" x14ac:dyDescent="0.25">
      <c r="D930" s="138"/>
    </row>
    <row r="931" spans="4:4" hidden="1" x14ac:dyDescent="0.25">
      <c r="D931" s="138"/>
    </row>
    <row r="932" spans="4:4" hidden="1" x14ac:dyDescent="0.25">
      <c r="D932" s="138"/>
    </row>
    <row r="933" spans="4:4" hidden="1" x14ac:dyDescent="0.25">
      <c r="D933" s="138"/>
    </row>
    <row r="934" spans="4:4" hidden="1" x14ac:dyDescent="0.25">
      <c r="D934" s="138"/>
    </row>
    <row r="935" spans="4:4" hidden="1" x14ac:dyDescent="0.25">
      <c r="D935" s="138"/>
    </row>
    <row r="936" spans="4:4" hidden="1" x14ac:dyDescent="0.25">
      <c r="D936" s="138"/>
    </row>
    <row r="937" spans="4:4" hidden="1" x14ac:dyDescent="0.25">
      <c r="D937" s="138"/>
    </row>
    <row r="938" spans="4:4" hidden="1" x14ac:dyDescent="0.25">
      <c r="D938" s="138"/>
    </row>
    <row r="939" spans="4:4" hidden="1" x14ac:dyDescent="0.25">
      <c r="D939" s="138"/>
    </row>
    <row r="940" spans="4:4" hidden="1" x14ac:dyDescent="0.25">
      <c r="D940" s="138"/>
    </row>
    <row r="941" spans="4:4" hidden="1" x14ac:dyDescent="0.25">
      <c r="D941" s="138"/>
    </row>
    <row r="942" spans="4:4" hidden="1" x14ac:dyDescent="0.25">
      <c r="D942" s="138"/>
    </row>
    <row r="943" spans="4:4" hidden="1" x14ac:dyDescent="0.25">
      <c r="D943" s="138"/>
    </row>
    <row r="944" spans="4:4" hidden="1" x14ac:dyDescent="0.25">
      <c r="D944" s="138"/>
    </row>
    <row r="945" spans="4:4" hidden="1" x14ac:dyDescent="0.25">
      <c r="D945" s="138"/>
    </row>
    <row r="946" spans="4:4" hidden="1" x14ac:dyDescent="0.25">
      <c r="D946" s="138"/>
    </row>
    <row r="947" spans="4:4" hidden="1" x14ac:dyDescent="0.25">
      <c r="D947" s="138"/>
    </row>
    <row r="948" spans="4:4" hidden="1" x14ac:dyDescent="0.25">
      <c r="D948" s="138"/>
    </row>
    <row r="949" spans="4:4" hidden="1" x14ac:dyDescent="0.25">
      <c r="D949" s="138"/>
    </row>
    <row r="950" spans="4:4" hidden="1" x14ac:dyDescent="0.25">
      <c r="D950" s="138"/>
    </row>
    <row r="951" spans="4:4" hidden="1" x14ac:dyDescent="0.25">
      <c r="D951" s="138"/>
    </row>
    <row r="952" spans="4:4" hidden="1" x14ac:dyDescent="0.25">
      <c r="D952" s="138"/>
    </row>
    <row r="953" spans="4:4" hidden="1" x14ac:dyDescent="0.25">
      <c r="D953" s="138"/>
    </row>
    <row r="954" spans="4:4" hidden="1" x14ac:dyDescent="0.25">
      <c r="D954" s="138"/>
    </row>
    <row r="955" spans="4:4" hidden="1" x14ac:dyDescent="0.25">
      <c r="D955" s="138"/>
    </row>
    <row r="956" spans="4:4" hidden="1" x14ac:dyDescent="0.25">
      <c r="D956" s="138"/>
    </row>
    <row r="957" spans="4:4" hidden="1" x14ac:dyDescent="0.25">
      <c r="D957" s="138"/>
    </row>
    <row r="958" spans="4:4" hidden="1" x14ac:dyDescent="0.25">
      <c r="D958" s="138"/>
    </row>
    <row r="959" spans="4:4" hidden="1" x14ac:dyDescent="0.25">
      <c r="D959" s="138"/>
    </row>
    <row r="960" spans="4:4" hidden="1" x14ac:dyDescent="0.25">
      <c r="D960" s="138"/>
    </row>
    <row r="961" spans="4:4" hidden="1" x14ac:dyDescent="0.25">
      <c r="D961" s="138"/>
    </row>
    <row r="962" spans="4:4" hidden="1" x14ac:dyDescent="0.25">
      <c r="D962" s="138"/>
    </row>
    <row r="963" spans="4:4" hidden="1" x14ac:dyDescent="0.25">
      <c r="D963" s="138"/>
    </row>
    <row r="964" spans="4:4" hidden="1" x14ac:dyDescent="0.25">
      <c r="D964" s="138"/>
    </row>
    <row r="965" spans="4:4" hidden="1" x14ac:dyDescent="0.25">
      <c r="D965" s="138"/>
    </row>
    <row r="966" spans="4:4" hidden="1" x14ac:dyDescent="0.25">
      <c r="D966" s="138"/>
    </row>
    <row r="967" spans="4:4" hidden="1" x14ac:dyDescent="0.25">
      <c r="D967" s="138"/>
    </row>
    <row r="968" spans="4:4" hidden="1" x14ac:dyDescent="0.25">
      <c r="D968" s="138"/>
    </row>
    <row r="969" spans="4:4" hidden="1" x14ac:dyDescent="0.25">
      <c r="D969" s="138"/>
    </row>
    <row r="970" spans="4:4" hidden="1" x14ac:dyDescent="0.25">
      <c r="D970" s="138"/>
    </row>
    <row r="971" spans="4:4" hidden="1" x14ac:dyDescent="0.25">
      <c r="D971" s="138"/>
    </row>
    <row r="972" spans="4:4" hidden="1" x14ac:dyDescent="0.25">
      <c r="D972" s="138"/>
    </row>
    <row r="973" spans="4:4" hidden="1" x14ac:dyDescent="0.25">
      <c r="D973" s="138"/>
    </row>
    <row r="974" spans="4:4" hidden="1" x14ac:dyDescent="0.25">
      <c r="D974" s="138"/>
    </row>
    <row r="975" spans="4:4" hidden="1" x14ac:dyDescent="0.25">
      <c r="D975" s="138"/>
    </row>
    <row r="976" spans="4:4" hidden="1" x14ac:dyDescent="0.25">
      <c r="D976" s="138"/>
    </row>
    <row r="977" spans="4:4" hidden="1" x14ac:dyDescent="0.25">
      <c r="D977" s="138"/>
    </row>
    <row r="978" spans="4:4" hidden="1" x14ac:dyDescent="0.25">
      <c r="D978" s="138"/>
    </row>
    <row r="979" spans="4:4" hidden="1" x14ac:dyDescent="0.25">
      <c r="D979" s="138"/>
    </row>
    <row r="980" spans="4:4" hidden="1" x14ac:dyDescent="0.25">
      <c r="D980" s="138"/>
    </row>
    <row r="981" spans="4:4" hidden="1" x14ac:dyDescent="0.25">
      <c r="D981" s="138"/>
    </row>
    <row r="982" spans="4:4" hidden="1" x14ac:dyDescent="0.25">
      <c r="D982" s="138"/>
    </row>
    <row r="983" spans="4:4" hidden="1" x14ac:dyDescent="0.25">
      <c r="D983" s="138"/>
    </row>
    <row r="984" spans="4:4" hidden="1" x14ac:dyDescent="0.25">
      <c r="D984" s="138"/>
    </row>
    <row r="985" spans="4:4" hidden="1" x14ac:dyDescent="0.25">
      <c r="D985" s="138"/>
    </row>
    <row r="986" spans="4:4" hidden="1" x14ac:dyDescent="0.25">
      <c r="D986" s="138"/>
    </row>
    <row r="987" spans="4:4" hidden="1" x14ac:dyDescent="0.25">
      <c r="D987" s="138"/>
    </row>
    <row r="988" spans="4:4" hidden="1" x14ac:dyDescent="0.25">
      <c r="D988" s="138"/>
    </row>
    <row r="989" spans="4:4" hidden="1" x14ac:dyDescent="0.25">
      <c r="D989" s="138"/>
    </row>
    <row r="990" spans="4:4" hidden="1" x14ac:dyDescent="0.25">
      <c r="D990" s="138"/>
    </row>
    <row r="991" spans="4:4" hidden="1" x14ac:dyDescent="0.25">
      <c r="D991" s="138"/>
    </row>
    <row r="992" spans="4:4" hidden="1" x14ac:dyDescent="0.25">
      <c r="D992" s="138"/>
    </row>
    <row r="993" spans="4:4" hidden="1" x14ac:dyDescent="0.25">
      <c r="D993" s="138"/>
    </row>
    <row r="994" spans="4:4" hidden="1" x14ac:dyDescent="0.25">
      <c r="D994" s="138"/>
    </row>
    <row r="995" spans="4:4" hidden="1" x14ac:dyDescent="0.25">
      <c r="D995" s="138"/>
    </row>
    <row r="996" spans="4:4" hidden="1" x14ac:dyDescent="0.25">
      <c r="D996" s="138"/>
    </row>
    <row r="997" spans="4:4" hidden="1" x14ac:dyDescent="0.25">
      <c r="D997" s="138"/>
    </row>
    <row r="998" spans="4:4" hidden="1" x14ac:dyDescent="0.25">
      <c r="D998" s="138"/>
    </row>
    <row r="999" spans="4:4" hidden="1" x14ac:dyDescent="0.25">
      <c r="D999" s="138"/>
    </row>
    <row r="1000" spans="4:4" hidden="1" x14ac:dyDescent="0.25">
      <c r="D1000" s="138"/>
    </row>
    <row r="1001" spans="4:4" hidden="1" x14ac:dyDescent="0.25">
      <c r="D1001" s="138"/>
    </row>
    <row r="1002" spans="4:4" hidden="1" x14ac:dyDescent="0.25">
      <c r="D1002" s="138"/>
    </row>
    <row r="1003" spans="4:4" hidden="1" x14ac:dyDescent="0.25">
      <c r="D1003" s="138"/>
    </row>
    <row r="1004" spans="4:4" hidden="1" x14ac:dyDescent="0.25">
      <c r="D1004" s="138"/>
    </row>
    <row r="1005" spans="4:4" hidden="1" x14ac:dyDescent="0.25">
      <c r="D1005" s="138"/>
    </row>
    <row r="1006" spans="4:4" hidden="1" x14ac:dyDescent="0.25">
      <c r="D1006" s="138"/>
    </row>
    <row r="1007" spans="4:4" hidden="1" x14ac:dyDescent="0.25">
      <c r="D1007" s="138"/>
    </row>
    <row r="1008" spans="4:4" hidden="1" x14ac:dyDescent="0.25">
      <c r="D1008" s="138"/>
    </row>
    <row r="1009" spans="4:4" hidden="1" x14ac:dyDescent="0.25">
      <c r="D1009" s="138"/>
    </row>
    <row r="1010" spans="4:4" hidden="1" x14ac:dyDescent="0.25">
      <c r="D1010" s="138"/>
    </row>
    <row r="1011" spans="4:4" hidden="1" x14ac:dyDescent="0.25">
      <c r="D1011" s="138"/>
    </row>
    <row r="1012" spans="4:4" hidden="1" x14ac:dyDescent="0.25">
      <c r="D1012" s="138"/>
    </row>
    <row r="1013" spans="4:4" hidden="1" x14ac:dyDescent="0.25">
      <c r="D1013" s="138"/>
    </row>
    <row r="1014" spans="4:4" hidden="1" x14ac:dyDescent="0.25">
      <c r="D1014" s="138"/>
    </row>
    <row r="1015" spans="4:4" hidden="1" x14ac:dyDescent="0.25">
      <c r="D1015" s="138"/>
    </row>
    <row r="1016" spans="4:4" hidden="1" x14ac:dyDescent="0.25">
      <c r="D1016" s="138"/>
    </row>
    <row r="1017" spans="4:4" hidden="1" x14ac:dyDescent="0.25">
      <c r="D1017" s="138"/>
    </row>
    <row r="1018" spans="4:4" hidden="1" x14ac:dyDescent="0.25">
      <c r="D1018" s="138"/>
    </row>
    <row r="1019" spans="4:4" hidden="1" x14ac:dyDescent="0.25">
      <c r="D1019" s="138"/>
    </row>
    <row r="1020" spans="4:4" hidden="1" x14ac:dyDescent="0.25">
      <c r="D1020" s="138"/>
    </row>
    <row r="1021" spans="4:4" hidden="1" x14ac:dyDescent="0.25">
      <c r="D1021" s="138"/>
    </row>
    <row r="1022" spans="4:4" hidden="1" x14ac:dyDescent="0.25">
      <c r="D1022" s="138"/>
    </row>
    <row r="1023" spans="4:4" hidden="1" x14ac:dyDescent="0.25">
      <c r="D1023" s="138"/>
    </row>
    <row r="1024" spans="4:4" hidden="1" x14ac:dyDescent="0.25">
      <c r="D1024" s="138"/>
    </row>
    <row r="1025" spans="4:4" hidden="1" x14ac:dyDescent="0.25">
      <c r="D1025" s="138"/>
    </row>
    <row r="1026" spans="4:4" hidden="1" x14ac:dyDescent="0.25">
      <c r="D1026" s="138"/>
    </row>
    <row r="1027" spans="4:4" hidden="1" x14ac:dyDescent="0.25">
      <c r="D1027" s="138"/>
    </row>
    <row r="1028" spans="4:4" hidden="1" x14ac:dyDescent="0.25">
      <c r="D1028" s="138"/>
    </row>
    <row r="1029" spans="4:4" hidden="1" x14ac:dyDescent="0.25">
      <c r="D1029" s="138"/>
    </row>
    <row r="1030" spans="4:4" hidden="1" x14ac:dyDescent="0.25">
      <c r="D1030" s="138"/>
    </row>
    <row r="1031" spans="4:4" hidden="1" x14ac:dyDescent="0.25">
      <c r="D1031" s="138"/>
    </row>
    <row r="1032" spans="4:4" hidden="1" x14ac:dyDescent="0.25">
      <c r="D1032" s="138"/>
    </row>
    <row r="1033" spans="4:4" hidden="1" x14ac:dyDescent="0.25">
      <c r="D1033" s="138"/>
    </row>
    <row r="1034" spans="4:4" hidden="1" x14ac:dyDescent="0.25">
      <c r="D1034" s="138"/>
    </row>
    <row r="1035" spans="4:4" hidden="1" x14ac:dyDescent="0.25">
      <c r="D1035" s="138"/>
    </row>
    <row r="1036" spans="4:4" hidden="1" x14ac:dyDescent="0.25">
      <c r="D1036" s="138"/>
    </row>
    <row r="1037" spans="4:4" hidden="1" x14ac:dyDescent="0.25">
      <c r="D1037" s="138"/>
    </row>
    <row r="1038" spans="4:4" hidden="1" x14ac:dyDescent="0.25">
      <c r="D1038" s="138"/>
    </row>
    <row r="1039" spans="4:4" hidden="1" x14ac:dyDescent="0.25">
      <c r="D1039" s="138"/>
    </row>
    <row r="1040" spans="4:4" hidden="1" x14ac:dyDescent="0.25">
      <c r="D1040" s="138"/>
    </row>
    <row r="1041" spans="4:4" hidden="1" x14ac:dyDescent="0.25">
      <c r="D1041" s="138"/>
    </row>
    <row r="1042" spans="4:4" hidden="1" x14ac:dyDescent="0.25">
      <c r="D1042" s="138"/>
    </row>
    <row r="1043" spans="4:4" hidden="1" x14ac:dyDescent="0.25">
      <c r="D1043" s="138"/>
    </row>
    <row r="1044" spans="4:4" hidden="1" x14ac:dyDescent="0.25">
      <c r="D1044" s="138"/>
    </row>
    <row r="1045" spans="4:4" hidden="1" x14ac:dyDescent="0.25">
      <c r="D1045" s="138"/>
    </row>
    <row r="1046" spans="4:4" hidden="1" x14ac:dyDescent="0.25">
      <c r="D1046" s="138"/>
    </row>
    <row r="1047" spans="4:4" hidden="1" x14ac:dyDescent="0.25">
      <c r="D1047" s="138"/>
    </row>
    <row r="1048" spans="4:4" hidden="1" x14ac:dyDescent="0.25">
      <c r="D1048" s="138"/>
    </row>
    <row r="1049" spans="4:4" hidden="1" x14ac:dyDescent="0.25">
      <c r="D1049" s="138"/>
    </row>
    <row r="1050" spans="4:4" hidden="1" x14ac:dyDescent="0.25">
      <c r="D1050" s="138"/>
    </row>
    <row r="1051" spans="4:4" hidden="1" x14ac:dyDescent="0.25">
      <c r="D1051" s="138"/>
    </row>
    <row r="1052" spans="4:4" hidden="1" x14ac:dyDescent="0.25">
      <c r="D1052" s="138"/>
    </row>
    <row r="1053" spans="4:4" hidden="1" x14ac:dyDescent="0.25">
      <c r="D1053" s="138"/>
    </row>
    <row r="1054" spans="4:4" hidden="1" x14ac:dyDescent="0.25">
      <c r="D1054" s="138"/>
    </row>
    <row r="1055" spans="4:4" hidden="1" x14ac:dyDescent="0.25">
      <c r="D1055" s="138"/>
    </row>
    <row r="1056" spans="4:4" hidden="1" x14ac:dyDescent="0.25">
      <c r="D1056" s="138"/>
    </row>
    <row r="1057" spans="4:4" hidden="1" x14ac:dyDescent="0.25">
      <c r="D1057" s="138"/>
    </row>
    <row r="1058" spans="4:4" hidden="1" x14ac:dyDescent="0.25">
      <c r="D1058" s="138"/>
    </row>
    <row r="1059" spans="4:4" hidden="1" x14ac:dyDescent="0.25">
      <c r="D1059" s="138"/>
    </row>
    <row r="1060" spans="4:4" hidden="1" x14ac:dyDescent="0.25">
      <c r="D1060" s="138"/>
    </row>
    <row r="1061" spans="4:4" hidden="1" x14ac:dyDescent="0.25">
      <c r="D1061" s="138"/>
    </row>
    <row r="1062" spans="4:4" hidden="1" x14ac:dyDescent="0.25">
      <c r="D1062" s="138"/>
    </row>
    <row r="1063" spans="4:4" hidden="1" x14ac:dyDescent="0.25">
      <c r="D1063" s="138"/>
    </row>
    <row r="1064" spans="4:4" hidden="1" x14ac:dyDescent="0.25">
      <c r="D1064" s="138"/>
    </row>
    <row r="1065" spans="4:4" hidden="1" x14ac:dyDescent="0.25">
      <c r="D1065" s="138"/>
    </row>
    <row r="1066" spans="4:4" hidden="1" x14ac:dyDescent="0.25">
      <c r="D1066" s="138"/>
    </row>
    <row r="1067" spans="4:4" hidden="1" x14ac:dyDescent="0.25">
      <c r="D1067" s="138"/>
    </row>
    <row r="1068" spans="4:4" hidden="1" x14ac:dyDescent="0.25">
      <c r="D1068" s="138"/>
    </row>
    <row r="1069" spans="4:4" hidden="1" x14ac:dyDescent="0.25">
      <c r="D1069" s="138"/>
    </row>
    <row r="1070" spans="4:4" hidden="1" x14ac:dyDescent="0.25">
      <c r="D1070" s="138"/>
    </row>
    <row r="1071" spans="4:4" hidden="1" x14ac:dyDescent="0.25">
      <c r="D1071" s="138"/>
    </row>
    <row r="1072" spans="4:4" hidden="1" x14ac:dyDescent="0.25">
      <c r="D1072" s="138"/>
    </row>
    <row r="1073" spans="4:4" hidden="1" x14ac:dyDescent="0.25">
      <c r="D1073" s="138"/>
    </row>
    <row r="1074" spans="4:4" hidden="1" x14ac:dyDescent="0.25">
      <c r="D1074" s="138"/>
    </row>
    <row r="1075" spans="4:4" hidden="1" x14ac:dyDescent="0.25">
      <c r="D1075" s="138"/>
    </row>
    <row r="1076" spans="4:4" hidden="1" x14ac:dyDescent="0.25">
      <c r="D1076" s="138"/>
    </row>
    <row r="1077" spans="4:4" hidden="1" x14ac:dyDescent="0.25">
      <c r="D1077" s="138"/>
    </row>
    <row r="1078" spans="4:4" hidden="1" x14ac:dyDescent="0.25">
      <c r="D1078" s="138"/>
    </row>
    <row r="1079" spans="4:4" hidden="1" x14ac:dyDescent="0.25">
      <c r="D1079" s="138"/>
    </row>
    <row r="1080" spans="4:4" hidden="1" x14ac:dyDescent="0.25">
      <c r="D1080" s="138"/>
    </row>
    <row r="1081" spans="4:4" hidden="1" x14ac:dyDescent="0.25">
      <c r="D1081" s="138"/>
    </row>
    <row r="1082" spans="4:4" hidden="1" x14ac:dyDescent="0.25">
      <c r="D1082" s="138"/>
    </row>
    <row r="1083" spans="4:4" hidden="1" x14ac:dyDescent="0.25">
      <c r="D1083" s="138"/>
    </row>
    <row r="1084" spans="4:4" hidden="1" x14ac:dyDescent="0.25">
      <c r="D1084" s="138"/>
    </row>
    <row r="1085" spans="4:4" hidden="1" x14ac:dyDescent="0.25">
      <c r="D1085" s="138"/>
    </row>
    <row r="1086" spans="4:4" hidden="1" x14ac:dyDescent="0.25">
      <c r="D1086" s="138"/>
    </row>
    <row r="1087" spans="4:4" hidden="1" x14ac:dyDescent="0.25">
      <c r="D1087" s="138"/>
    </row>
    <row r="1088" spans="4:4" hidden="1" x14ac:dyDescent="0.25">
      <c r="D1088" s="138"/>
    </row>
    <row r="1089" spans="4:4" hidden="1" x14ac:dyDescent="0.25">
      <c r="D1089" s="138"/>
    </row>
    <row r="1090" spans="4:4" hidden="1" x14ac:dyDescent="0.25">
      <c r="D1090" s="138"/>
    </row>
    <row r="1091" spans="4:4" hidden="1" x14ac:dyDescent="0.25">
      <c r="D1091" s="138"/>
    </row>
    <row r="1092" spans="4:4" hidden="1" x14ac:dyDescent="0.25">
      <c r="D1092" s="138"/>
    </row>
    <row r="1093" spans="4:4" hidden="1" x14ac:dyDescent="0.25">
      <c r="D1093" s="138"/>
    </row>
    <row r="1094" spans="4:4" hidden="1" x14ac:dyDescent="0.25">
      <c r="D1094" s="138"/>
    </row>
    <row r="1095" spans="4:4" hidden="1" x14ac:dyDescent="0.25">
      <c r="D1095" s="138"/>
    </row>
    <row r="1096" spans="4:4" hidden="1" x14ac:dyDescent="0.25">
      <c r="D1096" s="138"/>
    </row>
    <row r="1097" spans="4:4" hidden="1" x14ac:dyDescent="0.25">
      <c r="D1097" s="138"/>
    </row>
    <row r="1098" spans="4:4" hidden="1" x14ac:dyDescent="0.25">
      <c r="D1098" s="138"/>
    </row>
    <row r="1099" spans="4:4" hidden="1" x14ac:dyDescent="0.25">
      <c r="D1099" s="138"/>
    </row>
    <row r="1100" spans="4:4" hidden="1" x14ac:dyDescent="0.25">
      <c r="D1100" s="138"/>
    </row>
    <row r="1101" spans="4:4" hidden="1" x14ac:dyDescent="0.25">
      <c r="D1101" s="138"/>
    </row>
    <row r="1102" spans="4:4" hidden="1" x14ac:dyDescent="0.25">
      <c r="D1102" s="138"/>
    </row>
    <row r="1103" spans="4:4" hidden="1" x14ac:dyDescent="0.25">
      <c r="D1103" s="138"/>
    </row>
    <row r="1104" spans="4:4" hidden="1" x14ac:dyDescent="0.25">
      <c r="D1104" s="138"/>
    </row>
    <row r="1105" spans="4:4" hidden="1" x14ac:dyDescent="0.25">
      <c r="D1105" s="138"/>
    </row>
    <row r="1106" spans="4:4" hidden="1" x14ac:dyDescent="0.25">
      <c r="D1106" s="138"/>
    </row>
    <row r="1107" spans="4:4" hidden="1" x14ac:dyDescent="0.25">
      <c r="D1107" s="138"/>
    </row>
    <row r="1108" spans="4:4" hidden="1" x14ac:dyDescent="0.25">
      <c r="D1108" s="138"/>
    </row>
    <row r="1109" spans="4:4" hidden="1" x14ac:dyDescent="0.25">
      <c r="D1109" s="138"/>
    </row>
    <row r="1110" spans="4:4" hidden="1" x14ac:dyDescent="0.25">
      <c r="D1110" s="138"/>
    </row>
    <row r="1111" spans="4:4" hidden="1" x14ac:dyDescent="0.25">
      <c r="D1111" s="138"/>
    </row>
    <row r="1112" spans="4:4" hidden="1" x14ac:dyDescent="0.25">
      <c r="D1112" s="138"/>
    </row>
    <row r="1113" spans="4:4" hidden="1" x14ac:dyDescent="0.25">
      <c r="D1113" s="138"/>
    </row>
    <row r="1114" spans="4:4" hidden="1" x14ac:dyDescent="0.25">
      <c r="D1114" s="138"/>
    </row>
    <row r="1115" spans="4:4" hidden="1" x14ac:dyDescent="0.25">
      <c r="D1115" s="138"/>
    </row>
    <row r="1116" spans="4:4" hidden="1" x14ac:dyDescent="0.25">
      <c r="D1116" s="138"/>
    </row>
    <row r="1117" spans="4:4" hidden="1" x14ac:dyDescent="0.25">
      <c r="D1117" s="138"/>
    </row>
    <row r="1118" spans="4:4" hidden="1" x14ac:dyDescent="0.25">
      <c r="D1118" s="138"/>
    </row>
    <row r="1119" spans="4:4" hidden="1" x14ac:dyDescent="0.25">
      <c r="D1119" s="138"/>
    </row>
    <row r="1120" spans="4:4" hidden="1" x14ac:dyDescent="0.25">
      <c r="D1120" s="138"/>
    </row>
    <row r="1121" spans="4:4" hidden="1" x14ac:dyDescent="0.25">
      <c r="D1121" s="138"/>
    </row>
    <row r="1122" spans="4:4" hidden="1" x14ac:dyDescent="0.25">
      <c r="D1122" s="138"/>
    </row>
    <row r="1123" spans="4:4" hidden="1" x14ac:dyDescent="0.25">
      <c r="D1123" s="138"/>
    </row>
    <row r="1124" spans="4:4" hidden="1" x14ac:dyDescent="0.25">
      <c r="D1124" s="138"/>
    </row>
    <row r="1125" spans="4:4" hidden="1" x14ac:dyDescent="0.25">
      <c r="D1125" s="138"/>
    </row>
    <row r="1126" spans="4:4" hidden="1" x14ac:dyDescent="0.25">
      <c r="D1126" s="138"/>
    </row>
    <row r="1127" spans="4:4" hidden="1" x14ac:dyDescent="0.25">
      <c r="D1127" s="138"/>
    </row>
    <row r="1128" spans="4:4" hidden="1" x14ac:dyDescent="0.25">
      <c r="D1128" s="138"/>
    </row>
    <row r="1129" spans="4:4" hidden="1" x14ac:dyDescent="0.25">
      <c r="D1129" s="138"/>
    </row>
    <row r="1130" spans="4:4" hidden="1" x14ac:dyDescent="0.25">
      <c r="D1130" s="138"/>
    </row>
    <row r="1131" spans="4:4" hidden="1" x14ac:dyDescent="0.25">
      <c r="D1131" s="138"/>
    </row>
    <row r="1132" spans="4:4" hidden="1" x14ac:dyDescent="0.25">
      <c r="D1132" s="138"/>
    </row>
    <row r="1133" spans="4:4" hidden="1" x14ac:dyDescent="0.25">
      <c r="D1133" s="138"/>
    </row>
    <row r="1134" spans="4:4" hidden="1" x14ac:dyDescent="0.25">
      <c r="D1134" s="138"/>
    </row>
    <row r="1135" spans="4:4" hidden="1" x14ac:dyDescent="0.25">
      <c r="D1135" s="138"/>
    </row>
    <row r="1136" spans="4:4" hidden="1" x14ac:dyDescent="0.25">
      <c r="D1136" s="138"/>
    </row>
    <row r="1137" spans="4:4" hidden="1" x14ac:dyDescent="0.25">
      <c r="D1137" s="138"/>
    </row>
    <row r="1138" spans="4:4" hidden="1" x14ac:dyDescent="0.25">
      <c r="D1138" s="138"/>
    </row>
    <row r="1139" spans="4:4" hidden="1" x14ac:dyDescent="0.25">
      <c r="D1139" s="138"/>
    </row>
    <row r="1140" spans="4:4" hidden="1" x14ac:dyDescent="0.25">
      <c r="D1140" s="138"/>
    </row>
    <row r="1141" spans="4:4" hidden="1" x14ac:dyDescent="0.25">
      <c r="D1141" s="138"/>
    </row>
    <row r="1142" spans="4:4" hidden="1" x14ac:dyDescent="0.25">
      <c r="D1142" s="138"/>
    </row>
    <row r="1143" spans="4:4" hidden="1" x14ac:dyDescent="0.25">
      <c r="D1143" s="138"/>
    </row>
    <row r="1144" spans="4:4" hidden="1" x14ac:dyDescent="0.25">
      <c r="D1144" s="138"/>
    </row>
    <row r="1145" spans="4:4" hidden="1" x14ac:dyDescent="0.25">
      <c r="D1145" s="138"/>
    </row>
    <row r="1146" spans="4:4" hidden="1" x14ac:dyDescent="0.25">
      <c r="D1146" s="138"/>
    </row>
    <row r="1147" spans="4:4" hidden="1" x14ac:dyDescent="0.25">
      <c r="D1147" s="138"/>
    </row>
    <row r="1148" spans="4:4" hidden="1" x14ac:dyDescent="0.25">
      <c r="D1148" s="138"/>
    </row>
    <row r="1149" spans="4:4" hidden="1" x14ac:dyDescent="0.25">
      <c r="D1149" s="138"/>
    </row>
    <row r="1150" spans="4:4" hidden="1" x14ac:dyDescent="0.25">
      <c r="D1150" s="138"/>
    </row>
    <row r="1151" spans="4:4" hidden="1" x14ac:dyDescent="0.25">
      <c r="D1151" s="138"/>
    </row>
    <row r="1152" spans="4:4" hidden="1" x14ac:dyDescent="0.25">
      <c r="D1152" s="138"/>
    </row>
    <row r="1153" spans="4:4" hidden="1" x14ac:dyDescent="0.25">
      <c r="D1153" s="138"/>
    </row>
    <row r="1154" spans="4:4" hidden="1" x14ac:dyDescent="0.25">
      <c r="D1154" s="138"/>
    </row>
    <row r="1155" spans="4:4" hidden="1" x14ac:dyDescent="0.25">
      <c r="D1155" s="138"/>
    </row>
    <row r="1156" spans="4:4" hidden="1" x14ac:dyDescent="0.25">
      <c r="D1156" s="138"/>
    </row>
    <row r="1157" spans="4:4" hidden="1" x14ac:dyDescent="0.25">
      <c r="D1157" s="138"/>
    </row>
    <row r="1158" spans="4:4" hidden="1" x14ac:dyDescent="0.25">
      <c r="D1158" s="138"/>
    </row>
    <row r="1159" spans="4:4" hidden="1" x14ac:dyDescent="0.25">
      <c r="D1159" s="138"/>
    </row>
    <row r="1160" spans="4:4" hidden="1" x14ac:dyDescent="0.25">
      <c r="D1160" s="138"/>
    </row>
    <row r="1161" spans="4:4" hidden="1" x14ac:dyDescent="0.25">
      <c r="D1161" s="138"/>
    </row>
    <row r="1162" spans="4:4" hidden="1" x14ac:dyDescent="0.25">
      <c r="D1162" s="138"/>
    </row>
    <row r="1163" spans="4:4" hidden="1" x14ac:dyDescent="0.25">
      <c r="D1163" s="138"/>
    </row>
    <row r="1164" spans="4:4" hidden="1" x14ac:dyDescent="0.25">
      <c r="D1164" s="138"/>
    </row>
    <row r="1165" spans="4:4" hidden="1" x14ac:dyDescent="0.25">
      <c r="D1165" s="138"/>
    </row>
    <row r="1166" spans="4:4" hidden="1" x14ac:dyDescent="0.25">
      <c r="D1166" s="138"/>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65" priority="97" operator="greaterThan">
      <formula>0</formula>
    </cfRule>
    <cfRule type="cellIs" dxfId="664" priority="98" operator="lessThan">
      <formula>0</formula>
    </cfRule>
  </conditionalFormatting>
  <conditionalFormatting sqref="E21:E586">
    <cfRule type="containsText" dxfId="663" priority="95" operator="containsText" text="Despesa">
      <formula>NOT(ISERROR(SEARCH("Despesa",E21)))</formula>
    </cfRule>
    <cfRule type="containsText" dxfId="662" priority="96" operator="containsText" text="Receita">
      <formula>NOT(ISERROR(SEARCH("Receita",E21)))</formula>
    </cfRule>
  </conditionalFormatting>
  <conditionalFormatting sqref="Q7:Q8">
    <cfRule type="cellIs" dxfId="661" priority="80" operator="greaterThan">
      <formula>0</formula>
    </cfRule>
  </conditionalFormatting>
  <conditionalFormatting sqref="Q9:Q10">
    <cfRule type="cellIs" dxfId="660" priority="79" operator="greaterThan">
      <formula>0</formula>
    </cfRule>
  </conditionalFormatting>
  <conditionalFormatting sqref="Q11:Q12">
    <cfRule type="cellIs" dxfId="659" priority="77" operator="greaterThan">
      <formula>0</formula>
    </cfRule>
    <cfRule type="cellIs" dxfId="658" priority="78" operator="lessThan">
      <formula>0</formula>
    </cfRule>
  </conditionalFormatting>
  <conditionalFormatting sqref="Q13:Q14">
    <cfRule type="cellIs" dxfId="657" priority="75" operator="lessThan">
      <formula>0</formula>
    </cfRule>
    <cfRule type="cellIs" dxfId="656" priority="76" operator="greaterThan">
      <formula>0</formula>
    </cfRule>
  </conditionalFormatting>
  <conditionalFormatting sqref="E21:E586">
    <cfRule type="expression" dxfId="655" priority="111" stopIfTrue="1">
      <formula>NOT(ISERROR(SEARCH("Investimentos",E21)))</formula>
    </cfRule>
  </conditionalFormatting>
  <conditionalFormatting sqref="E5:E586">
    <cfRule type="containsText" dxfId="654" priority="10" operator="containsText" text="INVESTIMENTOS">
      <formula>NOT(ISERROR(SEARCH("INVESTIMENTOS",E5)))</formula>
    </cfRule>
    <cfRule type="containsText" dxfId="653" priority="11" operator="containsText" text="DESPESAS DE MARKETING">
      <formula>NOT(ISERROR(SEARCH("DESPESAS DE MARKETING",E5)))</formula>
    </cfRule>
    <cfRule type="containsText" dxfId="652" priority="12" operator="containsText" text="DESPESAS NÃO OPERACIONAIS">
      <formula>NOT(ISERROR(SEARCH("DESPESAS NÃO OPERACIONAIS",E5)))</formula>
    </cfRule>
    <cfRule type="containsText" dxfId="651" priority="13" operator="containsText" text="DESPESAS COM RH">
      <formula>NOT(ISERROR(SEARCH("DESPESAS COM RH",E5)))</formula>
    </cfRule>
    <cfRule type="containsText" dxfId="650" priority="14" operator="containsText" text="DESPESAS COM SERVIÇOS">
      <formula>NOT(ISERROR(SEARCH("DESPESAS COM SERVIÇOS",E5)))</formula>
    </cfRule>
    <cfRule type="containsText" dxfId="649" priority="15" operator="containsText" text="DESPESAS COM PRODUTOS">
      <formula>NOT(ISERROR(SEARCH("DESPESAS COM PRODUTOS",E5)))</formula>
    </cfRule>
    <cfRule type="containsText" dxfId="648" priority="16" operator="containsText" text="IMPOSTOS">
      <formula>NOT(ISERROR(SEARCH("IMPOSTOS",E5)))</formula>
    </cfRule>
    <cfRule type="containsText" dxfId="647" priority="52" operator="containsText" text="Despesa">
      <formula>NOT(ISERROR(SEARCH("Despesa",E5)))</formula>
    </cfRule>
    <cfRule type="containsText" dxfId="646" priority="53" operator="containsText" text="Receita">
      <formula>NOT(ISERROR(SEARCH("Receita",E5)))</formula>
    </cfRule>
  </conditionalFormatting>
  <conditionalFormatting sqref="E5:E586">
    <cfRule type="expression" dxfId="645" priority="125" stopIfTrue="1">
      <formula>NOT(ISERROR(SEARCH("Investimentos",E5)))</formula>
    </cfRule>
  </conditionalFormatting>
  <conditionalFormatting sqref="E20">
    <cfRule type="containsText" dxfId="644" priority="46" operator="containsText" text="Despesa">
      <formula>NOT(ISERROR(SEARCH("Despesa",E20)))</formula>
    </cfRule>
    <cfRule type="containsText" dxfId="643" priority="47" operator="containsText" text="Receita">
      <formula>NOT(ISERROR(SEARCH("Receita",E20)))</formula>
    </cfRule>
  </conditionalFormatting>
  <conditionalFormatting sqref="E20">
    <cfRule type="expression" dxfId="642" priority="132" stopIfTrue="1">
      <formula>NOT(ISERROR(SEARCH("Investimentos",E20)))</formula>
    </cfRule>
  </conditionalFormatting>
  <conditionalFormatting sqref="M22:M586 L21:L586">
    <cfRule type="containsText" dxfId="641" priority="40" operator="containsText" text="Não Pago">
      <formula>NOT(ISERROR(SEARCH("Não Pago",L21)))</formula>
    </cfRule>
    <cfRule type="containsText" dxfId="640" priority="41" operator="containsText" text="Pago">
      <formula>NOT(ISERROR(SEARCH("Pago",L21)))</formula>
    </cfRule>
  </conditionalFormatting>
  <conditionalFormatting sqref="M21">
    <cfRule type="containsText" dxfId="639" priority="36" operator="containsText" text="Não Pago">
      <formula>NOT(ISERROR(SEARCH("Não Pago",M21)))</formula>
    </cfRule>
    <cfRule type="containsText" dxfId="638" priority="37" operator="containsText" text="Pago">
      <formula>NOT(ISERROR(SEARCH("Pago",M21)))</formula>
    </cfRule>
  </conditionalFormatting>
  <conditionalFormatting sqref="M5:M19">
    <cfRule type="containsText" dxfId="637" priority="34" operator="containsText" text="Não Pago">
      <formula>NOT(ISERROR(SEARCH("Não Pago",M5)))</formula>
    </cfRule>
    <cfRule type="containsText" dxfId="636" priority="35" operator="containsText" text="Pago">
      <formula>NOT(ISERROR(SEARCH("Pago",M5)))</formula>
    </cfRule>
  </conditionalFormatting>
  <conditionalFormatting sqref="M20">
    <cfRule type="containsText" dxfId="635" priority="32" operator="containsText" text="Não Pago">
      <formula>NOT(ISERROR(SEARCH("Não Pago",M20)))</formula>
    </cfRule>
    <cfRule type="containsText" dxfId="634" priority="33" operator="containsText" text="Pago">
      <formula>NOT(ISERROR(SEARCH("Pago",M20)))</formula>
    </cfRule>
  </conditionalFormatting>
  <conditionalFormatting sqref="L5:L586">
    <cfRule type="containsText" dxfId="633" priority="26" operator="containsText" text="Não Pago">
      <formula>NOT(ISERROR(SEARCH("Não Pago",L5)))</formula>
    </cfRule>
    <cfRule type="containsText" dxfId="632" priority="27" operator="containsText" text="Pago">
      <formula>NOT(ISERROR(SEARCH("Pago",L5)))</formula>
    </cfRule>
  </conditionalFormatting>
  <conditionalFormatting sqref="L20">
    <cfRule type="containsText" dxfId="631" priority="24" operator="containsText" text="Não Pago">
      <formula>NOT(ISERROR(SEARCH("Não Pago",L20)))</formula>
    </cfRule>
    <cfRule type="containsText" dxfId="630" priority="25" operator="containsText" text="Pago">
      <formula>NOT(ISERROR(SEARCH("Pago",L20)))</formula>
    </cfRule>
  </conditionalFormatting>
  <conditionalFormatting sqref="L5:L586">
    <cfRule type="cellIs" dxfId="629" priority="23" operator="equal">
      <formula>"Realizado"</formula>
    </cfRule>
  </conditionalFormatting>
  <conditionalFormatting sqref="L22">
    <cfRule type="containsText" dxfId="628" priority="21" operator="containsText" text="Não Pago">
      <formula>NOT(ISERROR(SEARCH("Não Pago",L22)))</formula>
    </cfRule>
    <cfRule type="containsText" dxfId="627" priority="22" operator="containsText" text="Pago">
      <formula>NOT(ISERROR(SEARCH("Pago",L22)))</formula>
    </cfRule>
  </conditionalFormatting>
  <conditionalFormatting sqref="L27">
    <cfRule type="containsText" dxfId="626" priority="19" operator="containsText" text="Não Pago">
      <formula>NOT(ISERROR(SEARCH("Não Pago",L27)))</formula>
    </cfRule>
    <cfRule type="containsText" dxfId="625" priority="20" operator="containsText" text="Pago">
      <formula>NOT(ISERROR(SEARCH("Pago",L27)))</formula>
    </cfRule>
  </conditionalFormatting>
  <conditionalFormatting sqref="L34">
    <cfRule type="containsText" dxfId="624" priority="17" operator="containsText" text="Não Pago">
      <formula>NOT(ISERROR(SEARCH("Não Pago",L34)))</formula>
    </cfRule>
    <cfRule type="containsText" dxfId="623" priority="18" operator="containsText" text="Pago">
      <formula>NOT(ISERROR(SEARCH("Pago",L34)))</formula>
    </cfRule>
  </conditionalFormatting>
  <conditionalFormatting sqref="I22:I31">
    <cfRule type="containsText" dxfId="622" priority="8" operator="containsText" text="Não Pago">
      <formula>NOT(ISERROR(SEARCH("Não Pago",I22)))</formula>
    </cfRule>
    <cfRule type="containsText" dxfId="621" priority="9" operator="containsText" text="Pago">
      <formula>NOT(ISERROR(SEARCH("Pago",I22)))</formula>
    </cfRule>
  </conditionalFormatting>
  <conditionalFormatting sqref="I21">
    <cfRule type="containsText" dxfId="620" priority="6" operator="containsText" text="Não Pago">
      <formula>NOT(ISERROR(SEARCH("Não Pago",I21)))</formula>
    </cfRule>
    <cfRule type="containsText" dxfId="619" priority="7" operator="containsText" text="Pago">
      <formula>NOT(ISERROR(SEARCH("Pago",I21)))</formula>
    </cfRule>
  </conditionalFormatting>
  <conditionalFormatting sqref="I7:I19">
    <cfRule type="containsText" dxfId="618" priority="4" operator="containsText" text="Não Pago">
      <formula>NOT(ISERROR(SEARCH("Não Pago",I7)))</formula>
    </cfRule>
    <cfRule type="containsText" dxfId="617" priority="5" operator="containsText" text="Pago">
      <formula>NOT(ISERROR(SEARCH("Pago",I7)))</formula>
    </cfRule>
  </conditionalFormatting>
  <conditionalFormatting sqref="I20">
    <cfRule type="containsText" dxfId="616" priority="2" operator="containsText" text="Não Pago">
      <formula>NOT(ISERROR(SEARCH("Não Pago",I20)))</formula>
    </cfRule>
    <cfRule type="containsText" dxfId="615" priority="3" operator="containsText" text="Pago">
      <formula>NOT(ISERROR(SEARCH("Pago",I20)))</formula>
    </cfRule>
  </conditionalFormatting>
  <conditionalFormatting sqref="Q5:Q6">
    <cfRule type="cellIs" dxfId="614" priority="1" operator="greaterThan">
      <formula>0</formula>
    </cfRule>
  </conditionalFormatting>
  <dataValidations count="5">
    <dataValidation type="list" allowBlank="1" showInputMessage="1" showErrorMessage="1" sqref="L176:L586"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 G7:G586 G6" xr:uid="{00000000-0002-0000-0500-000001000000}">
      <formula1>INDIRECT(W5)</formula1>
    </dataValidation>
    <dataValidation type="list" allowBlank="1" showInputMessage="1" showErrorMessage="1" sqref="M1:M1048576" xr:uid="{581CBE5F-0F64-4969-B5D3-1A3A65F4795F}">
      <formula1>"Sim,Não"</formula1>
    </dataValidation>
    <dataValidation type="list" allowBlank="1" showInputMessage="1" showErrorMessage="1" sqref="I1:I1048576" xr:uid="{7FC8FFFB-9024-4CC3-9E46-25D36B13C48A}">
      <formula1>"Jan,Fev,Mar,Abr,Mai,Jun,Jul,Ago,Set,Out,Nov,Dez"</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N6" sqref="N6"/>
    </sheetView>
  </sheetViews>
  <sheetFormatPr defaultColWidth="0" defaultRowHeight="15" zeroHeight="1" x14ac:dyDescent="0.25"/>
  <cols>
    <col min="1" max="1" width="9.85546875" style="213" hidden="1" customWidth="1"/>
    <col min="2" max="2" width="2"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136"/>
      <c r="D5" s="138"/>
      <c r="E5" s="43"/>
      <c r="F5" s="195"/>
      <c r="G5" s="43"/>
      <c r="H5" s="138"/>
      <c r="I5" s="138"/>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130</v>
      </c>
      <c r="Q5" s="266">
        <f>Jan!Q13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136"/>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c r="X6" s="232"/>
    </row>
    <row r="7" spans="1:24" ht="19.5" customHeight="1" thickTop="1" thickBot="1" x14ac:dyDescent="0.3">
      <c r="A7" s="209"/>
      <c r="C7" s="136"/>
      <c r="D7" s="138"/>
      <c r="E7" s="43"/>
      <c r="F7" s="136"/>
      <c r="G7" s="43"/>
      <c r="H7" s="138"/>
      <c r="I7" s="138"/>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136"/>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136"/>
      <c r="D9" s="138"/>
      <c r="E9" s="43"/>
      <c r="F9" s="195"/>
      <c r="G9" s="43"/>
      <c r="H9" s="43"/>
      <c r="I9" s="4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136"/>
      <c r="D10" s="138"/>
      <c r="E10" s="43"/>
      <c r="F10" s="195"/>
      <c r="G10" s="43"/>
      <c r="H10" s="43"/>
      <c r="I10" s="4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136"/>
      <c r="D11" s="138"/>
      <c r="E11" s="43"/>
      <c r="F11" s="195"/>
      <c r="G11" s="43"/>
      <c r="H11" s="43"/>
      <c r="I11" s="4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136"/>
      <c r="D12" s="138"/>
      <c r="E12" s="43"/>
      <c r="F12" s="195"/>
      <c r="G12" s="43"/>
      <c r="H12" s="43"/>
      <c r="I12" s="4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136"/>
      <c r="D13" s="138"/>
      <c r="E13" s="43"/>
      <c r="F13" s="136"/>
      <c r="G13" s="43"/>
      <c r="H13" s="43"/>
      <c r="I13" s="43"/>
      <c r="J13" s="228"/>
      <c r="K13" s="228"/>
      <c r="L13" s="44"/>
      <c r="M13" s="44"/>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136"/>
      <c r="D14" s="138"/>
      <c r="E14" s="43"/>
      <c r="F14" s="136"/>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136"/>
      <c r="D15" s="138"/>
      <c r="E15" s="43"/>
      <c r="F15" s="136"/>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136"/>
      <c r="D16" s="138"/>
      <c r="E16" s="43"/>
      <c r="F16" s="136"/>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136"/>
      <c r="D17" s="138"/>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136"/>
      <c r="D18" s="138"/>
      <c r="E18" s="43"/>
      <c r="F18" s="136"/>
      <c r="G18" s="43"/>
      <c r="H18" s="43"/>
      <c r="I18" s="4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136"/>
      <c r="D19" s="138"/>
      <c r="E19" s="43"/>
      <c r="F19" s="136"/>
      <c r="G19" s="43"/>
      <c r="H19" s="43"/>
      <c r="I19" s="43"/>
      <c r="J19" s="228"/>
      <c r="K19" s="228"/>
      <c r="L19" s="44"/>
      <c r="M19" s="44"/>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136"/>
      <c r="D20" s="138"/>
      <c r="E20" s="43"/>
      <c r="F20" s="136"/>
      <c r="G20" s="43"/>
      <c r="H20" s="138"/>
      <c r="I20" s="138"/>
      <c r="J20" s="228"/>
      <c r="K20" s="228"/>
      <c r="L20" s="44"/>
      <c r="M20" s="44"/>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136"/>
      <c r="D21" s="138"/>
      <c r="E21" s="43"/>
      <c r="F21" s="136"/>
      <c r="G21" s="43"/>
      <c r="H21" s="138"/>
      <c r="I21" s="138"/>
      <c r="J21" s="228"/>
      <c r="K21" s="228"/>
      <c r="L21" s="44"/>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136"/>
      <c r="D22" s="138"/>
      <c r="E22" s="43"/>
      <c r="F22" s="136"/>
      <c r="G22" s="43"/>
      <c r="H22" s="43"/>
      <c r="I22" s="43"/>
      <c r="J22" s="228"/>
      <c r="K22" s="228"/>
      <c r="L22" s="44"/>
      <c r="M22" s="44"/>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136"/>
      <c r="D23" s="138"/>
      <c r="E23" s="43"/>
      <c r="F23" s="136"/>
      <c r="G23" s="43"/>
      <c r="H23" s="138"/>
      <c r="I23" s="138"/>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136"/>
      <c r="D24" s="138"/>
      <c r="E24" s="43"/>
      <c r="F24" s="136"/>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136"/>
      <c r="D25" s="138"/>
      <c r="E25" s="43"/>
      <c r="F25" s="136"/>
      <c r="G25" s="43"/>
      <c r="H25" s="43"/>
      <c r="I25" s="4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136"/>
      <c r="D26" s="138"/>
      <c r="E26" s="43"/>
      <c r="F26" s="136"/>
      <c r="G26" s="43"/>
      <c r="H26" s="43"/>
      <c r="I26" s="43"/>
      <c r="J26" s="228"/>
      <c r="K26" s="228"/>
      <c r="L26" s="44"/>
      <c r="M26" s="44"/>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136"/>
      <c r="D27" s="138"/>
      <c r="E27" s="43"/>
      <c r="F27" s="195"/>
      <c r="G27" s="43"/>
      <c r="H27" s="43"/>
      <c r="I27" s="43"/>
      <c r="J27" s="228"/>
      <c r="K27" s="228"/>
      <c r="L27" s="44"/>
      <c r="M27" s="44"/>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136"/>
      <c r="D28" s="138"/>
      <c r="E28" s="43"/>
      <c r="F28" s="136"/>
      <c r="G28" s="43"/>
      <c r="H28" s="43"/>
      <c r="I28" s="43"/>
      <c r="J28" s="228"/>
      <c r="K28" s="228"/>
      <c r="L28" s="44"/>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136"/>
      <c r="D29" s="138"/>
      <c r="E29" s="43"/>
      <c r="F29" s="136"/>
      <c r="G29" s="43"/>
      <c r="H29" s="43"/>
      <c r="I29" s="43"/>
      <c r="J29" s="228"/>
      <c r="K29" s="228"/>
      <c r="L29" s="44"/>
      <c r="M29" s="44"/>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136"/>
      <c r="D30" s="138"/>
      <c r="E30" s="43"/>
      <c r="F30" s="136"/>
      <c r="G30" s="43"/>
      <c r="H30" s="43"/>
      <c r="I30" s="43"/>
      <c r="J30" s="228"/>
      <c r="K30" s="228"/>
      <c r="L30" s="44"/>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136"/>
      <c r="D31" s="138"/>
      <c r="E31" s="43"/>
      <c r="F31" s="195"/>
      <c r="G31" s="43"/>
      <c r="H31" s="43"/>
      <c r="I31" s="43"/>
      <c r="J31" s="228"/>
      <c r="K31" s="228"/>
      <c r="L31" s="44"/>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136"/>
      <c r="D32" s="138"/>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136"/>
      <c r="D33" s="138"/>
      <c r="E33" s="43"/>
      <c r="F33" s="195"/>
      <c r="G33" s="43"/>
      <c r="H33" s="43"/>
      <c r="I33" s="4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136"/>
      <c r="D34" s="138"/>
      <c r="E34" s="43"/>
      <c r="F34" s="195"/>
      <c r="G34" s="43"/>
      <c r="H34" s="43"/>
      <c r="I34" s="4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136"/>
      <c r="D35" s="138"/>
      <c r="E35" s="43"/>
      <c r="F35" s="136"/>
      <c r="G35" s="43"/>
      <c r="H35" s="43"/>
      <c r="I35" s="4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136"/>
      <c r="D36" s="138"/>
      <c r="E36" s="43"/>
      <c r="F36" s="136"/>
      <c r="G36" s="43"/>
      <c r="H36" s="43"/>
      <c r="I36" s="4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136"/>
      <c r="D37" s="138"/>
      <c r="E37" s="43"/>
      <c r="F37" s="136"/>
      <c r="G37" s="43"/>
      <c r="H37" s="43"/>
      <c r="I37" s="4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136"/>
      <c r="D38" s="138"/>
      <c r="E38" s="43"/>
      <c r="F38" s="136"/>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136"/>
      <c r="D39" s="138"/>
      <c r="E39" s="43"/>
      <c r="F39" s="136"/>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136"/>
      <c r="D40" s="138"/>
      <c r="E40" s="43"/>
      <c r="F40" s="136"/>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136"/>
      <c r="D41" s="138"/>
      <c r="E41" s="43"/>
      <c r="F41" s="136"/>
      <c r="G41" s="43"/>
      <c r="H41" s="43"/>
      <c r="I41" s="4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136"/>
      <c r="D42" s="138"/>
      <c r="E42" s="43"/>
      <c r="F42" s="136"/>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136"/>
      <c r="D43" s="138"/>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136"/>
      <c r="D44" s="138"/>
      <c r="E44" s="43"/>
      <c r="F44" s="136"/>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136"/>
      <c r="D45" s="138"/>
      <c r="E45" s="43"/>
      <c r="F45" s="195"/>
      <c r="G45" s="43"/>
      <c r="H45" s="43"/>
      <c r="I45" s="43"/>
      <c r="J45" s="228"/>
      <c r="K45" s="228"/>
      <c r="L45" s="44"/>
      <c r="M45" s="44"/>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136"/>
      <c r="D46" s="138"/>
      <c r="E46" s="43"/>
      <c r="F46" s="136"/>
      <c r="G46" s="43"/>
      <c r="H46" s="43"/>
      <c r="I46" s="4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136"/>
      <c r="D47" s="138"/>
      <c r="E47" s="43"/>
      <c r="F47" s="136"/>
      <c r="G47" s="43"/>
      <c r="H47" s="43"/>
      <c r="I47" s="4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23"/>
      <c r="H48" s="23"/>
      <c r="I48" s="2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44"/>
      <c r="M50" s="44"/>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44"/>
      <c r="M51" s="44"/>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44"/>
      <c r="M52" s="44"/>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44"/>
      <c r="M53" s="44"/>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23"/>
      <c r="H55" s="23"/>
      <c r="I55" s="2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44"/>
      <c r="M61" s="44"/>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44"/>
      <c r="M63" s="44"/>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44"/>
      <c r="M65" s="44"/>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44"/>
      <c r="M66" s="44"/>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23"/>
      <c r="H71" s="23"/>
      <c r="I71" s="2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23"/>
      <c r="H73" s="23"/>
      <c r="I73" s="2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23"/>
      <c r="H77" s="23"/>
      <c r="I77" s="2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138"/>
      <c r="E78" s="43"/>
      <c r="F78" s="136"/>
      <c r="G78" s="43"/>
      <c r="H78" s="43"/>
      <c r="I78" s="4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138"/>
      <c r="E79" s="43"/>
      <c r="F79" s="136"/>
      <c r="G79" s="43"/>
      <c r="H79" s="43"/>
      <c r="I79" s="4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138"/>
      <c r="E80" s="43"/>
      <c r="F80" s="136"/>
      <c r="G80" s="43"/>
      <c r="H80" s="43"/>
      <c r="I80" s="4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23"/>
      <c r="H87" s="23"/>
      <c r="I87" s="2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23"/>
      <c r="H93" s="23"/>
      <c r="I93" s="2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23"/>
      <c r="H94" s="23"/>
      <c r="I94" s="2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23"/>
      <c r="H106" s="23"/>
      <c r="I106" s="23"/>
      <c r="J106" s="228"/>
      <c r="K106" s="228"/>
      <c r="L106" s="44"/>
      <c r="M106" s="122"/>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23"/>
      <c r="H107" s="23"/>
      <c r="I107" s="23"/>
      <c r="J107" s="228"/>
      <c r="K107" s="228"/>
      <c r="L107" s="44"/>
      <c r="M107" s="122"/>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122"/>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122"/>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23"/>
      <c r="H110" s="23"/>
      <c r="I110" s="23"/>
      <c r="J110" s="228"/>
      <c r="K110" s="228"/>
      <c r="L110" s="44"/>
      <c r="M110" s="122"/>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122"/>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122"/>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23"/>
      <c r="H113" s="23"/>
      <c r="I113" s="23"/>
      <c r="J113" s="228"/>
      <c r="K113" s="228"/>
      <c r="L113" s="44"/>
      <c r="M113" s="122"/>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122"/>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122"/>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23"/>
      <c r="H116" s="23"/>
      <c r="I116" s="23"/>
      <c r="J116" s="228"/>
      <c r="K116" s="228"/>
      <c r="L116" s="44"/>
      <c r="M116" s="122"/>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23"/>
      <c r="H117" s="23"/>
      <c r="I117" s="23"/>
      <c r="J117" s="228"/>
      <c r="K117" s="228"/>
      <c r="L117" s="44"/>
      <c r="M117" s="122"/>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23"/>
      <c r="H118" s="23"/>
      <c r="I118" s="23"/>
      <c r="J118" s="228"/>
      <c r="K118" s="228"/>
      <c r="L118" s="44"/>
      <c r="M118" s="122"/>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23"/>
      <c r="H119" s="23"/>
      <c r="I119" s="23"/>
      <c r="J119" s="228"/>
      <c r="K119" s="228"/>
      <c r="L119" s="44"/>
      <c r="M119" s="122"/>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23"/>
      <c r="H120" s="23"/>
      <c r="I120" s="23"/>
      <c r="J120" s="228"/>
      <c r="K120" s="228"/>
      <c r="L120" s="44"/>
      <c r="M120" s="122"/>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122"/>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122"/>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122"/>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122"/>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23"/>
      <c r="H125" s="23"/>
      <c r="I125" s="23"/>
      <c r="J125" s="228"/>
      <c r="K125" s="228"/>
      <c r="L125" s="44"/>
      <c r="M125" s="122"/>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138"/>
      <c r="E126" s="43"/>
      <c r="F126" s="136"/>
      <c r="G126" s="23"/>
      <c r="H126" s="23"/>
      <c r="I126" s="23"/>
      <c r="J126" s="228"/>
      <c r="K126" s="228"/>
      <c r="L126" s="44"/>
      <c r="M126" s="122"/>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122"/>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122"/>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122"/>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122"/>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23"/>
      <c r="H131" s="23"/>
      <c r="I131" s="23"/>
      <c r="J131" s="228"/>
      <c r="K131" s="228"/>
      <c r="L131" s="44"/>
      <c r="M131" s="122"/>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23"/>
      <c r="H132" s="23"/>
      <c r="I132" s="23"/>
      <c r="J132" s="228"/>
      <c r="K132" s="228"/>
      <c r="L132" s="44"/>
      <c r="M132" s="122"/>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23"/>
      <c r="H133" s="23"/>
      <c r="I133" s="23"/>
      <c r="J133" s="228"/>
      <c r="K133" s="228"/>
      <c r="L133" s="44"/>
      <c r="M133" s="122"/>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23"/>
      <c r="H134" s="23"/>
      <c r="I134" s="23"/>
      <c r="J134" s="228"/>
      <c r="K134" s="228"/>
      <c r="L134" s="44"/>
      <c r="M134" s="122"/>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23"/>
      <c r="H139" s="23"/>
      <c r="I139" s="23"/>
      <c r="J139" s="228"/>
      <c r="K139" s="228"/>
      <c r="L139" s="44"/>
      <c r="M139" s="122"/>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122"/>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122"/>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122"/>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122"/>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122"/>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122"/>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122"/>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122"/>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122"/>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N5:N605">
    <cfRule type="cellIs" dxfId="613" priority="111" operator="greaterThan">
      <formula>0</formula>
    </cfRule>
    <cfRule type="cellIs" dxfId="612" priority="112" operator="lessThan">
      <formula>0</formula>
    </cfRule>
  </conditionalFormatting>
  <conditionalFormatting sqref="F100:F605">
    <cfRule type="containsText" dxfId="611" priority="101" operator="containsText" text="Despesa">
      <formula>NOT(ISERROR(SEARCH("Despesa",F100)))</formula>
    </cfRule>
    <cfRule type="containsText" dxfId="610" priority="102" operator="containsText" text="Receita">
      <formula>NOT(ISERROR(SEARCH("Receita",F100)))</formula>
    </cfRule>
  </conditionalFormatting>
  <conditionalFormatting sqref="F100:F605">
    <cfRule type="expression" dxfId="609" priority="249" stopIfTrue="1">
      <formula>NOT(ISERROR(SEARCH("Investimentos",F100)))</formula>
    </cfRule>
  </conditionalFormatting>
  <conditionalFormatting sqref="F48:F99">
    <cfRule type="containsText" dxfId="608" priority="97" operator="containsText" text="Despesa">
      <formula>NOT(ISERROR(SEARCH("Despesa",F48)))</formula>
    </cfRule>
    <cfRule type="containsText" dxfId="607" priority="98" operator="containsText" text="Receita">
      <formula>NOT(ISERROR(SEARCH("Receita",F48)))</formula>
    </cfRule>
  </conditionalFormatting>
  <conditionalFormatting sqref="F48:F99">
    <cfRule type="expression" dxfId="606" priority="252" stopIfTrue="1">
      <formula>NOT(ISERROR(SEARCH("Investimentos",F48)))</formula>
    </cfRule>
  </conditionalFormatting>
  <conditionalFormatting sqref="F48:F605">
    <cfRule type="containsText" dxfId="605" priority="93" operator="containsText" text="Despesa">
      <formula>NOT(ISERROR(SEARCH("Despesa",F48)))</formula>
    </cfRule>
    <cfRule type="containsText" dxfId="604" priority="94" operator="containsText" text="Receita">
      <formula>NOT(ISERROR(SEARCH("Receita",F48)))</formula>
    </cfRule>
  </conditionalFormatting>
  <conditionalFormatting sqref="F48:F605">
    <cfRule type="expression" dxfId="603" priority="255" stopIfTrue="1">
      <formula>NOT(ISERROR(SEARCH("Investimentos",F48)))</formula>
    </cfRule>
  </conditionalFormatting>
  <conditionalFormatting sqref="M109:M605">
    <cfRule type="containsText" dxfId="602" priority="89" operator="containsText" text="Não Pago">
      <formula>NOT(ISERROR(SEARCH("Não Pago",M109)))</formula>
    </cfRule>
    <cfRule type="containsText" dxfId="601" priority="90" operator="containsText" text="Pago">
      <formula>NOT(ISERROR(SEARCH("Pago",M109)))</formula>
    </cfRule>
  </conditionalFormatting>
  <conditionalFormatting sqref="M21:M108">
    <cfRule type="containsText" dxfId="600" priority="87" operator="containsText" text="Não Pago">
      <formula>NOT(ISERROR(SEARCH("Não Pago",M21)))</formula>
    </cfRule>
    <cfRule type="containsText" dxfId="599" priority="88" operator="containsText" text="Pago">
      <formula>NOT(ISERROR(SEARCH("Pago",M21)))</formula>
    </cfRule>
  </conditionalFormatting>
  <conditionalFormatting sqref="M10:M19">
    <cfRule type="containsText" dxfId="598" priority="85" operator="containsText" text="Não Pago">
      <formula>NOT(ISERROR(SEARCH("Não Pago",M10)))</formula>
    </cfRule>
    <cfRule type="containsText" dxfId="597" priority="86" operator="containsText" text="Pago">
      <formula>NOT(ISERROR(SEARCH("Pago",M10)))</formula>
    </cfRule>
  </conditionalFormatting>
  <conditionalFormatting sqref="M20">
    <cfRule type="containsText" dxfId="596" priority="83" operator="containsText" text="Não Pago">
      <formula>NOT(ISERROR(SEARCH("Não Pago",M20)))</formula>
    </cfRule>
    <cfRule type="containsText" dxfId="595" priority="84" operator="containsText" text="Pago">
      <formula>NOT(ISERROR(SEARCH("Pago",M20)))</formula>
    </cfRule>
  </conditionalFormatting>
  <conditionalFormatting sqref="M5:M9">
    <cfRule type="containsText" dxfId="594" priority="81" operator="containsText" text="Não Pago">
      <formula>NOT(ISERROR(SEARCH("Não Pago",M5)))</formula>
    </cfRule>
    <cfRule type="containsText" dxfId="593" priority="82" operator="containsText" text="Pago">
      <formula>NOT(ISERROR(SEARCH("Pago",M5)))</formula>
    </cfRule>
  </conditionalFormatting>
  <conditionalFormatting sqref="E48:E586 E603:E605">
    <cfRule type="containsText" dxfId="592" priority="61" operator="containsText" text="Despesa">
      <formula>NOT(ISERROR(SEARCH("Despesa",E48)))</formula>
    </cfRule>
    <cfRule type="containsText" dxfId="591" priority="62" operator="containsText" text="Receita">
      <formula>NOT(ISERROR(SEARCH("Receita",E48)))</formula>
    </cfRule>
  </conditionalFormatting>
  <conditionalFormatting sqref="E48:E586 E603:E605">
    <cfRule type="expression" dxfId="590" priority="63" stopIfTrue="1">
      <formula>NOT(ISERROR(SEARCH("Investimentos",E48)))</formula>
    </cfRule>
  </conditionalFormatting>
  <conditionalFormatting sqref="E48:E605">
    <cfRule type="containsText" dxfId="589" priority="50" operator="containsText" text="INVESTIMENTOS">
      <formula>NOT(ISERROR(SEARCH("INVESTIMENTOS",E48)))</formula>
    </cfRule>
    <cfRule type="containsText" dxfId="588" priority="51" operator="containsText" text="DESPESAS DE MARKETING">
      <formula>NOT(ISERROR(SEARCH("DESPESAS DE MARKETING",E48)))</formula>
    </cfRule>
    <cfRule type="containsText" dxfId="587" priority="52" operator="containsText" text="DESPESAS NÃO OPERACIONAIS">
      <formula>NOT(ISERROR(SEARCH("DESPESAS NÃO OPERACIONAIS",E48)))</formula>
    </cfRule>
    <cfRule type="containsText" dxfId="586" priority="53" operator="containsText" text="DESPESAS COM RH">
      <formula>NOT(ISERROR(SEARCH("DESPESAS COM RH",E48)))</formula>
    </cfRule>
    <cfRule type="containsText" dxfId="585" priority="54" operator="containsText" text="DESPESAS COM SERVIÇOS">
      <formula>NOT(ISERROR(SEARCH("DESPESAS COM SERVIÇOS",E48)))</formula>
    </cfRule>
    <cfRule type="containsText" dxfId="584" priority="55" operator="containsText" text="DESPESAS COM PRODUTOS">
      <formula>NOT(ISERROR(SEARCH("DESPESAS COM PRODUTOS",E48)))</formula>
    </cfRule>
    <cfRule type="containsText" dxfId="583" priority="56" operator="containsText" text="IMPOSTOS">
      <formula>NOT(ISERROR(SEARCH("IMPOSTOS",E48)))</formula>
    </cfRule>
    <cfRule type="containsText" dxfId="582" priority="59" operator="containsText" text="Despesa">
      <formula>NOT(ISERROR(SEARCH("Despesa",E48)))</formula>
    </cfRule>
    <cfRule type="containsText" dxfId="581" priority="60" operator="containsText" text="Receita">
      <formula>NOT(ISERROR(SEARCH("Receita",E48)))</formula>
    </cfRule>
  </conditionalFormatting>
  <conditionalFormatting sqref="E48:E605">
    <cfRule type="expression" dxfId="580" priority="64" stopIfTrue="1">
      <formula>NOT(ISERROR(SEARCH("Investimentos",E48)))</formula>
    </cfRule>
  </conditionalFormatting>
  <conditionalFormatting sqref="E602">
    <cfRule type="containsText" dxfId="579" priority="57" operator="containsText" text="Despesa">
      <formula>NOT(ISERROR(SEARCH("Despesa",E602)))</formula>
    </cfRule>
    <cfRule type="containsText" dxfId="578" priority="58" operator="containsText" text="Receita">
      <formula>NOT(ISERROR(SEARCH("Receita",E602)))</formula>
    </cfRule>
  </conditionalFormatting>
  <conditionalFormatting sqref="E602">
    <cfRule type="expression" dxfId="577" priority="65" stopIfTrue="1">
      <formula>NOT(ISERROR(SEARCH("Investimentos",E602)))</formula>
    </cfRule>
  </conditionalFormatting>
  <conditionalFormatting sqref="L48:L586 L603:L605">
    <cfRule type="containsText" dxfId="576" priority="48" operator="containsText" text="Não Pago">
      <formula>NOT(ISERROR(SEARCH("Não Pago",L48)))</formula>
    </cfRule>
    <cfRule type="containsText" dxfId="575" priority="49" operator="containsText" text="Pago">
      <formula>NOT(ISERROR(SEARCH("Pago",L48)))</formula>
    </cfRule>
  </conditionalFormatting>
  <conditionalFormatting sqref="L48:L605">
    <cfRule type="containsText" dxfId="574" priority="46" operator="containsText" text="Não Pago">
      <formula>NOT(ISERROR(SEARCH("Não Pago",L48)))</formula>
    </cfRule>
    <cfRule type="containsText" dxfId="573" priority="47" operator="containsText" text="Pago">
      <formula>NOT(ISERROR(SEARCH("Pago",L48)))</formula>
    </cfRule>
  </conditionalFormatting>
  <conditionalFormatting sqref="L602">
    <cfRule type="containsText" dxfId="572" priority="44" operator="containsText" text="Não Pago">
      <formula>NOT(ISERROR(SEARCH("Não Pago",L602)))</formula>
    </cfRule>
    <cfRule type="containsText" dxfId="571" priority="45" operator="containsText" text="Pago">
      <formula>NOT(ISERROR(SEARCH("Pago",L602)))</formula>
    </cfRule>
  </conditionalFormatting>
  <conditionalFormatting sqref="L48:L605">
    <cfRule type="cellIs" dxfId="570" priority="43" operator="equal">
      <formula>"Realizado"</formula>
    </cfRule>
  </conditionalFormatting>
  <conditionalFormatting sqref="L604">
    <cfRule type="containsText" dxfId="569" priority="41" operator="containsText" text="Não Pago">
      <formula>NOT(ISERROR(SEARCH("Não Pago",L604)))</formula>
    </cfRule>
    <cfRule type="containsText" dxfId="568" priority="42" operator="containsText" text="Pago">
      <formula>NOT(ISERROR(SEARCH("Pago",L604)))</formula>
    </cfRule>
  </conditionalFormatting>
  <conditionalFormatting sqref="Q7:Q8">
    <cfRule type="cellIs" dxfId="567" priority="36" operator="greaterThan">
      <formula>0</formula>
    </cfRule>
  </conditionalFormatting>
  <conditionalFormatting sqref="Q9:Q10">
    <cfRule type="cellIs" dxfId="566" priority="35" operator="greaterThan">
      <formula>0</formula>
    </cfRule>
  </conditionalFormatting>
  <conditionalFormatting sqref="Q11:Q12">
    <cfRule type="cellIs" dxfId="565" priority="33" operator="greaterThan">
      <formula>0</formula>
    </cfRule>
    <cfRule type="cellIs" dxfId="564" priority="34" operator="lessThan">
      <formula>0</formula>
    </cfRule>
  </conditionalFormatting>
  <conditionalFormatting sqref="Q13:Q14">
    <cfRule type="cellIs" dxfId="563" priority="31" operator="lessThan">
      <formula>0</formula>
    </cfRule>
    <cfRule type="cellIs" dxfId="562" priority="32" operator="greaterThan">
      <formula>0</formula>
    </cfRule>
  </conditionalFormatting>
  <conditionalFormatting sqref="E21:E47">
    <cfRule type="containsText" dxfId="561" priority="26" operator="containsText" text="Despesa">
      <formula>NOT(ISERROR(SEARCH("Despesa",E21)))</formula>
    </cfRule>
    <cfRule type="containsText" dxfId="560" priority="27" operator="containsText" text="Receita">
      <formula>NOT(ISERROR(SEARCH("Receita",E21)))</formula>
    </cfRule>
  </conditionalFormatting>
  <conditionalFormatting sqref="E21:E47">
    <cfRule type="expression" dxfId="559" priority="28" stopIfTrue="1">
      <formula>NOT(ISERROR(SEARCH("Investimentos",E21)))</formula>
    </cfRule>
  </conditionalFormatting>
  <conditionalFormatting sqref="E5:E47">
    <cfRule type="containsText" dxfId="558" priority="2" operator="containsText" text="INVESTIMENTOS">
      <formula>NOT(ISERROR(SEARCH("INVESTIMENTOS",E5)))</formula>
    </cfRule>
    <cfRule type="containsText" dxfId="557" priority="3" operator="containsText" text="DESPESAS DE MARKETING">
      <formula>NOT(ISERROR(SEARCH("DESPESAS DE MARKETING",E5)))</formula>
    </cfRule>
    <cfRule type="containsText" dxfId="556" priority="4" operator="containsText" text="DESPESAS NÃO OPERACIONAIS">
      <formula>NOT(ISERROR(SEARCH("DESPESAS NÃO OPERACIONAIS",E5)))</formula>
    </cfRule>
    <cfRule type="containsText" dxfId="555" priority="5" operator="containsText" text="DESPESAS COM RH">
      <formula>NOT(ISERROR(SEARCH("DESPESAS COM RH",E5)))</formula>
    </cfRule>
    <cfRule type="containsText" dxfId="554" priority="6" operator="containsText" text="DESPESAS COM SERVIÇOS">
      <formula>NOT(ISERROR(SEARCH("DESPESAS COM SERVIÇOS",E5)))</formula>
    </cfRule>
    <cfRule type="containsText" dxfId="553" priority="7" operator="containsText" text="DESPESAS COM PRODUTOS">
      <formula>NOT(ISERROR(SEARCH("DESPESAS COM PRODUTOS",E5)))</formula>
    </cfRule>
    <cfRule type="containsText" dxfId="552" priority="8" operator="containsText" text="IMPOSTOS">
      <formula>NOT(ISERROR(SEARCH("IMPOSTOS",E5)))</formula>
    </cfRule>
    <cfRule type="containsText" dxfId="551" priority="24" operator="containsText" text="Despesa">
      <formula>NOT(ISERROR(SEARCH("Despesa",E5)))</formula>
    </cfRule>
    <cfRule type="containsText" dxfId="550" priority="25" operator="containsText" text="Receita">
      <formula>NOT(ISERROR(SEARCH("Receita",E5)))</formula>
    </cfRule>
  </conditionalFormatting>
  <conditionalFormatting sqref="E5:E47">
    <cfRule type="expression" dxfId="549" priority="29" stopIfTrue="1">
      <formula>NOT(ISERROR(SEARCH("Investimentos",E5)))</formula>
    </cfRule>
  </conditionalFormatting>
  <conditionalFormatting sqref="E20">
    <cfRule type="containsText" dxfId="548" priority="22" operator="containsText" text="Despesa">
      <formula>NOT(ISERROR(SEARCH("Despesa",E20)))</formula>
    </cfRule>
    <cfRule type="containsText" dxfId="547" priority="23" operator="containsText" text="Receita">
      <formula>NOT(ISERROR(SEARCH("Receita",E20)))</formula>
    </cfRule>
  </conditionalFormatting>
  <conditionalFormatting sqref="E20">
    <cfRule type="expression" dxfId="546" priority="30" stopIfTrue="1">
      <formula>NOT(ISERROR(SEARCH("Investimentos",E20)))</formula>
    </cfRule>
  </conditionalFormatting>
  <conditionalFormatting sqref="L21:L47">
    <cfRule type="containsText" dxfId="545" priority="20" operator="containsText" text="Não Pago">
      <formula>NOT(ISERROR(SEARCH("Não Pago",L21)))</formula>
    </cfRule>
    <cfRule type="containsText" dxfId="544" priority="21" operator="containsText" text="Pago">
      <formula>NOT(ISERROR(SEARCH("Pago",L21)))</formula>
    </cfRule>
  </conditionalFormatting>
  <conditionalFormatting sqref="L5:L47">
    <cfRule type="containsText" dxfId="543" priority="18" operator="containsText" text="Não Pago">
      <formula>NOT(ISERROR(SEARCH("Não Pago",L5)))</formula>
    </cfRule>
    <cfRule type="containsText" dxfId="542" priority="19" operator="containsText" text="Pago">
      <formula>NOT(ISERROR(SEARCH("Pago",L5)))</formula>
    </cfRule>
  </conditionalFormatting>
  <conditionalFormatting sqref="L20">
    <cfRule type="containsText" dxfId="541" priority="16" operator="containsText" text="Não Pago">
      <formula>NOT(ISERROR(SEARCH("Não Pago",L20)))</formula>
    </cfRule>
    <cfRule type="containsText" dxfId="540" priority="17" operator="containsText" text="Pago">
      <formula>NOT(ISERROR(SEARCH("Pago",L20)))</formula>
    </cfRule>
  </conditionalFormatting>
  <conditionalFormatting sqref="L5:L47">
    <cfRule type="cellIs" dxfId="539" priority="15" operator="equal">
      <formula>"Realizado"</formula>
    </cfRule>
  </conditionalFormatting>
  <conditionalFormatting sqref="L22">
    <cfRule type="containsText" dxfId="538" priority="13" operator="containsText" text="Não Pago">
      <formula>NOT(ISERROR(SEARCH("Não Pago",L22)))</formula>
    </cfRule>
    <cfRule type="containsText" dxfId="537" priority="14" operator="containsText" text="Pago">
      <formula>NOT(ISERROR(SEARCH("Pago",L22)))</formula>
    </cfRule>
  </conditionalFormatting>
  <conditionalFormatting sqref="L27">
    <cfRule type="containsText" dxfId="536" priority="11" operator="containsText" text="Não Pago">
      <formula>NOT(ISERROR(SEARCH("Não Pago",L27)))</formula>
    </cfRule>
    <cfRule type="containsText" dxfId="535" priority="12" operator="containsText" text="Pago">
      <formula>NOT(ISERROR(SEARCH("Pago",L27)))</formula>
    </cfRule>
  </conditionalFormatting>
  <conditionalFormatting sqref="L34">
    <cfRule type="containsText" dxfId="534" priority="9" operator="containsText" text="Não Pago">
      <formula>NOT(ISERROR(SEARCH("Não Pago",L34)))</formula>
    </cfRule>
    <cfRule type="containsText" dxfId="533" priority="10" operator="containsText" text="Pago">
      <formula>NOT(ISERROR(SEARCH("Pago",L34)))</formula>
    </cfRule>
  </conditionalFormatting>
  <conditionalFormatting sqref="Q5:Q6">
    <cfRule type="cellIs" dxfId="532" priority="1" operator="greaterThan">
      <formula>0</formula>
    </cfRule>
  </conditionalFormatting>
  <dataValidations count="7">
    <dataValidation type="list" allowBlank="1" showInputMessage="1" showErrorMessage="1" sqref="L188:L605" xr:uid="{7330642E-BB74-49EB-A89E-CB06070B5052}">
      <formula1>"Pago,Não Pago"</formula1>
    </dataValidation>
    <dataValidation type="list" allowBlank="1" showInputMessage="1" showErrorMessage="1" sqref="G606:G609 G5:H605" xr:uid="{B5F99332-D750-4B32-B3CA-557A6AD65DD2}">
      <formula1>INDIRECT(W5)</formula1>
    </dataValidation>
    <dataValidation type="list" allowBlank="1" showInputMessage="1" showErrorMessage="1" sqref="F48:F605" xr:uid="{5BF5B792-1A23-4955-8C66-A63F34D28BBB}">
      <formula1>$P$16:$P$26</formula1>
    </dataValidation>
    <dataValidation type="list" allowBlank="1" showInputMessage="1" showErrorMessage="1" sqref="L5:L187" xr:uid="{A58CEF69-99D8-4526-A85C-91CC5BEC1187}">
      <formula1>"Pago,Não Pago,Realizado"</formula1>
    </dataValidation>
    <dataValidation type="list" allowBlank="1" showInputMessage="1" showErrorMessage="1" sqref="I1:I1048576" xr:uid="{B2697544-93B1-4D34-A846-9A155E192838}">
      <formula1>"Jan,Fev,Mar,Abr,Mai,Jun,Jul,Ago,Set,Out,Nov,Dez"</formula1>
    </dataValidation>
    <dataValidation type="list" allowBlank="1" showInputMessage="1" showErrorMessage="1" sqref="M1:M1048576" xr:uid="{8FD15173-3128-4409-BC80-C10F405890B4}">
      <formula1>"Sim,Não"</formula1>
    </dataValidation>
    <dataValidation type="list" allowBlank="1" showInputMessage="1" showErrorMessage="1" sqref="E2:E3" xr:uid="{7E7AF1DE-A48C-49F5-998D-A2F838278A16}">
      <formula1>$E$12:$E$34</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0FD5D3C-8BAB-49C6-9277-E6B39D40820D}">
          <x14:formula1>
            <xm:f>'Configurações Básicas'!$E$12:$E$33</xm:f>
          </x14:formula1>
          <xm:sqref>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Q7" sqref="Q7:Q8"/>
    </sheetView>
  </sheetViews>
  <sheetFormatPr defaultColWidth="0" defaultRowHeight="15" customHeight="1"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43"/>
      <c r="H5" s="43"/>
      <c r="I5" s="43"/>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128</v>
      </c>
      <c r="Q5" s="264">
        <f>Fev!Q13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5"/>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36"/>
      <c r="G7" s="43"/>
      <c r="H7" s="43"/>
      <c r="I7" s="43"/>
      <c r="J7" s="228"/>
      <c r="K7" s="228"/>
      <c r="L7" s="44"/>
      <c r="M7" s="44"/>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4">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36"/>
      <c r="G8" s="43"/>
      <c r="H8" s="43"/>
      <c r="I8" s="43"/>
      <c r="J8" s="228"/>
      <c r="K8" s="228"/>
      <c r="L8" s="44"/>
      <c r="M8" s="44"/>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5"/>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138"/>
      <c r="E9" s="43"/>
      <c r="F9" s="136"/>
      <c r="G9" s="43"/>
      <c r="H9" s="43"/>
      <c r="I9" s="43"/>
      <c r="J9" s="228"/>
      <c r="K9" s="228"/>
      <c r="L9" s="44"/>
      <c r="M9" s="44"/>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138"/>
      <c r="E10" s="43"/>
      <c r="F10" s="136"/>
      <c r="G10" s="43"/>
      <c r="H10" s="43"/>
      <c r="I10" s="43"/>
      <c r="J10" s="228"/>
      <c r="K10" s="228"/>
      <c r="L10" s="44"/>
      <c r="M10" s="44"/>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138"/>
      <c r="E11" s="43"/>
      <c r="F11" s="136"/>
      <c r="G11" s="43"/>
      <c r="H11" s="43"/>
      <c r="I11" s="43"/>
      <c r="J11" s="228"/>
      <c r="K11" s="228"/>
      <c r="L11" s="44"/>
      <c r="M11" s="44"/>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138"/>
      <c r="E12" s="43"/>
      <c r="F12" s="136"/>
      <c r="G12" s="43"/>
      <c r="H12" s="43"/>
      <c r="I12" s="43"/>
      <c r="J12" s="228"/>
      <c r="K12" s="228"/>
      <c r="L12" s="44"/>
      <c r="M12" s="44"/>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138"/>
      <c r="E13" s="43"/>
      <c r="F13" s="136"/>
      <c r="G13" s="43"/>
      <c r="H13" s="43"/>
      <c r="I13" s="43"/>
      <c r="J13" s="228"/>
      <c r="K13" s="228"/>
      <c r="L13" s="44"/>
      <c r="M13" s="44"/>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138"/>
      <c r="E14" s="43"/>
      <c r="F14" s="136"/>
      <c r="G14" s="43"/>
      <c r="H14" s="43"/>
      <c r="I14" s="43"/>
      <c r="J14" s="228"/>
      <c r="K14" s="228"/>
      <c r="L14" s="44"/>
      <c r="M14" s="44"/>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138"/>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138"/>
      <c r="E16" s="43"/>
      <c r="F16" s="136"/>
      <c r="G16" s="43"/>
      <c r="H16" s="43"/>
      <c r="I16" s="43"/>
      <c r="J16" s="228"/>
      <c r="K16" s="228"/>
      <c r="L16" s="44"/>
      <c r="M16" s="44"/>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138"/>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138"/>
      <c r="E18" s="43"/>
      <c r="F18" s="136"/>
      <c r="G18" s="43"/>
      <c r="H18" s="43"/>
      <c r="I18" s="43"/>
      <c r="J18" s="228"/>
      <c r="K18" s="228"/>
      <c r="L18" s="44"/>
      <c r="M18" s="44"/>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138"/>
      <c r="E19" s="43"/>
      <c r="F19" s="136"/>
      <c r="G19" s="43"/>
      <c r="H19" s="43"/>
      <c r="I19" s="43"/>
      <c r="J19" s="228"/>
      <c r="K19" s="228"/>
      <c r="L19" s="44"/>
      <c r="M19" s="44"/>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138"/>
      <c r="E20" s="43"/>
      <c r="F20" s="136"/>
      <c r="G20" s="43"/>
      <c r="H20" s="43"/>
      <c r="I20" s="43"/>
      <c r="J20" s="228"/>
      <c r="K20" s="228"/>
      <c r="L20" s="44"/>
      <c r="M20" s="44"/>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138"/>
      <c r="E21" s="43"/>
      <c r="F21" s="136"/>
      <c r="G21" s="43"/>
      <c r="H21" s="43"/>
      <c r="I21" s="43"/>
      <c r="J21" s="228"/>
      <c r="K21" s="228"/>
      <c r="L21" s="44"/>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138"/>
      <c r="E22" s="43"/>
      <c r="F22" s="136"/>
      <c r="G22" s="43"/>
      <c r="H22" s="43"/>
      <c r="I22" s="43"/>
      <c r="J22" s="228"/>
      <c r="K22" s="228"/>
      <c r="L22" s="44"/>
      <c r="M22" s="44"/>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138"/>
      <c r="E23" s="43"/>
      <c r="F23" s="136"/>
      <c r="G23" s="43"/>
      <c r="H23" s="43"/>
      <c r="I23" s="43"/>
      <c r="J23" s="228"/>
      <c r="K23" s="228"/>
      <c r="L23" s="44"/>
      <c r="M23" s="44"/>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138"/>
      <c r="E24" s="43"/>
      <c r="F24" s="136"/>
      <c r="G24" s="43"/>
      <c r="H24" s="43"/>
      <c r="I24" s="43"/>
      <c r="J24" s="228"/>
      <c r="K24" s="228"/>
      <c r="L24" s="44"/>
      <c r="M24" s="44"/>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138"/>
      <c r="E25" s="43"/>
      <c r="F25" s="136"/>
      <c r="G25" s="43"/>
      <c r="H25" s="43"/>
      <c r="I25" s="43"/>
      <c r="J25" s="228"/>
      <c r="K25" s="228"/>
      <c r="L25" s="44"/>
      <c r="M25" s="44"/>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138"/>
      <c r="E26" s="43"/>
      <c r="F26" s="136"/>
      <c r="G26" s="43"/>
      <c r="H26" s="43"/>
      <c r="I26" s="43"/>
      <c r="J26" s="228"/>
      <c r="K26" s="228"/>
      <c r="L26" s="44"/>
      <c r="M26" s="44"/>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138"/>
      <c r="E27" s="43"/>
      <c r="F27" s="136"/>
      <c r="G27" s="43"/>
      <c r="H27" s="43"/>
      <c r="I27" s="43"/>
      <c r="J27" s="228"/>
      <c r="K27" s="228"/>
      <c r="L27" s="44"/>
      <c r="M27" s="44"/>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138"/>
      <c r="E28" s="43"/>
      <c r="F28" s="136"/>
      <c r="G28" s="43"/>
      <c r="H28" s="43"/>
      <c r="I28" s="43"/>
      <c r="J28" s="228"/>
      <c r="K28" s="228"/>
      <c r="L28" s="44"/>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138"/>
      <c r="E29" s="43"/>
      <c r="F29" s="136"/>
      <c r="G29" s="43"/>
      <c r="H29" s="43"/>
      <c r="I29" s="43"/>
      <c r="J29" s="228"/>
      <c r="K29" s="228"/>
      <c r="L29" s="44"/>
      <c r="M29" s="44"/>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138"/>
      <c r="E30" s="43"/>
      <c r="F30" s="136"/>
      <c r="G30" s="43"/>
      <c r="H30" s="43"/>
      <c r="I30" s="43"/>
      <c r="J30" s="228"/>
      <c r="K30" s="228"/>
      <c r="L30" s="44"/>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138"/>
      <c r="E31" s="43"/>
      <c r="F31" s="136"/>
      <c r="G31" s="43"/>
      <c r="H31" s="43"/>
      <c r="I31" s="43"/>
      <c r="J31" s="228"/>
      <c r="K31" s="228"/>
      <c r="L31" s="44"/>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138"/>
      <c r="E32" s="43"/>
      <c r="F32" s="136"/>
      <c r="G32" s="43"/>
      <c r="H32" s="43"/>
      <c r="I32" s="43"/>
      <c r="J32" s="228"/>
      <c r="K32" s="228"/>
      <c r="L32" s="44"/>
      <c r="M32" s="44"/>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138"/>
      <c r="E33" s="43"/>
      <c r="F33" s="136"/>
      <c r="G33" s="43"/>
      <c r="H33" s="43"/>
      <c r="I33" s="43"/>
      <c r="J33" s="228"/>
      <c r="K33" s="228"/>
      <c r="L33" s="44"/>
      <c r="M33" s="44"/>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138"/>
      <c r="E34" s="43"/>
      <c r="F34" s="136"/>
      <c r="G34" s="43"/>
      <c r="H34" s="43"/>
      <c r="I34" s="43"/>
      <c r="J34" s="228"/>
      <c r="K34" s="228"/>
      <c r="L34" s="44"/>
      <c r="M34" s="44"/>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138"/>
      <c r="E35" s="43"/>
      <c r="F35" s="136"/>
      <c r="G35" s="43"/>
      <c r="H35" s="43"/>
      <c r="I35" s="43"/>
      <c r="J35" s="228"/>
      <c r="K35" s="228"/>
      <c r="L35" s="44"/>
      <c r="M35" s="44"/>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138"/>
      <c r="E36" s="43"/>
      <c r="F36" s="136"/>
      <c r="G36" s="43"/>
      <c r="H36" s="43"/>
      <c r="I36" s="43"/>
      <c r="J36" s="228"/>
      <c r="K36" s="228"/>
      <c r="L36" s="44"/>
      <c r="M36" s="44"/>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138"/>
      <c r="E37" s="43"/>
      <c r="F37" s="136"/>
      <c r="G37" s="43"/>
      <c r="H37" s="43"/>
      <c r="I37" s="43"/>
      <c r="J37" s="228"/>
      <c r="K37" s="228"/>
      <c r="L37" s="44"/>
      <c r="M37" s="44"/>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138"/>
      <c r="E38" s="43"/>
      <c r="F38" s="195"/>
      <c r="G38" s="23"/>
      <c r="H38" s="23"/>
      <c r="I38" s="2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138"/>
      <c r="E39" s="43"/>
      <c r="F39" s="136"/>
      <c r="G39" s="43"/>
      <c r="H39" s="43"/>
      <c r="I39" s="43"/>
      <c r="J39" s="228"/>
      <c r="K39" s="228"/>
      <c r="L39" s="44"/>
      <c r="M39" s="44"/>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138"/>
      <c r="E40" s="43"/>
      <c r="F40" s="136"/>
      <c r="G40" s="43"/>
      <c r="H40" s="43"/>
      <c r="I40" s="43"/>
      <c r="J40" s="228"/>
      <c r="K40" s="228"/>
      <c r="L40" s="44"/>
      <c r="M40" s="44"/>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138"/>
      <c r="E41" s="43"/>
      <c r="F41" s="136"/>
      <c r="G41" s="43"/>
      <c r="H41" s="43"/>
      <c r="I41" s="43"/>
      <c r="J41" s="228"/>
      <c r="K41" s="228"/>
      <c r="L41" s="44"/>
      <c r="M41" s="44"/>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138"/>
      <c r="E42" s="43"/>
      <c r="F42" s="136"/>
      <c r="G42" s="43"/>
      <c r="H42" s="43"/>
      <c r="I42" s="43"/>
      <c r="J42" s="228"/>
      <c r="K42" s="228"/>
      <c r="L42" s="44"/>
      <c r="M42" s="44"/>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138"/>
      <c r="E43" s="43"/>
      <c r="F43" s="136"/>
      <c r="G43" s="43"/>
      <c r="H43" s="43"/>
      <c r="I43" s="43"/>
      <c r="J43" s="228"/>
      <c r="K43" s="228"/>
      <c r="L43" s="44"/>
      <c r="M43" s="44"/>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138"/>
      <c r="E44" s="43"/>
      <c r="F44" s="136"/>
      <c r="G44" s="43"/>
      <c r="H44" s="43"/>
      <c r="I44" s="43"/>
      <c r="J44" s="228"/>
      <c r="K44" s="228"/>
      <c r="L44" s="44"/>
      <c r="M44" s="44"/>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138"/>
      <c r="E45" s="43"/>
      <c r="F45" s="136"/>
      <c r="G45" s="43"/>
      <c r="H45" s="43"/>
      <c r="I45" s="43"/>
      <c r="J45" s="228"/>
      <c r="K45" s="228"/>
      <c r="L45" s="44"/>
      <c r="M45" s="44"/>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138"/>
      <c r="E46" s="43"/>
      <c r="F46" s="136"/>
      <c r="G46" s="43"/>
      <c r="H46" s="43"/>
      <c r="I46" s="43"/>
      <c r="J46" s="228"/>
      <c r="K46" s="228"/>
      <c r="L46" s="44"/>
      <c r="M46" s="44"/>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138"/>
      <c r="E47" s="43"/>
      <c r="F47" s="136"/>
      <c r="G47" s="43"/>
      <c r="H47" s="43"/>
      <c r="I47" s="43"/>
      <c r="J47" s="228"/>
      <c r="K47" s="228"/>
      <c r="L47" s="44"/>
      <c r="M47" s="44"/>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138"/>
      <c r="E48" s="43"/>
      <c r="F48" s="136"/>
      <c r="G48" s="43"/>
      <c r="H48" s="43"/>
      <c r="I48" s="43"/>
      <c r="J48" s="228"/>
      <c r="K48" s="228"/>
      <c r="L48" s="44"/>
      <c r="M48" s="44"/>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138"/>
      <c r="E49" s="43"/>
      <c r="F49" s="136"/>
      <c r="G49" s="43"/>
      <c r="H49" s="43"/>
      <c r="I49" s="43"/>
      <c r="J49" s="228"/>
      <c r="K49" s="228"/>
      <c r="L49" s="44"/>
      <c r="M49" s="44"/>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138"/>
      <c r="E50" s="43"/>
      <c r="F50" s="136"/>
      <c r="G50" s="43"/>
      <c r="H50" s="43"/>
      <c r="I50" s="43"/>
      <c r="J50" s="228"/>
      <c r="K50" s="228"/>
      <c r="L50" s="44"/>
      <c r="M50" s="44"/>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138"/>
      <c r="E51" s="43"/>
      <c r="F51" s="136"/>
      <c r="G51" s="43"/>
      <c r="H51" s="43"/>
      <c r="I51" s="43"/>
      <c r="J51" s="228"/>
      <c r="K51" s="228"/>
      <c r="L51" s="44"/>
      <c r="M51" s="44"/>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138"/>
      <c r="E52" s="43"/>
      <c r="F52" s="136"/>
      <c r="G52" s="43"/>
      <c r="H52" s="43"/>
      <c r="I52" s="43"/>
      <c r="J52" s="228"/>
      <c r="K52" s="228"/>
      <c r="L52" s="44"/>
      <c r="M52" s="44"/>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138"/>
      <c r="E53" s="43"/>
      <c r="F53" s="136"/>
      <c r="G53" s="43"/>
      <c r="H53" s="43"/>
      <c r="I53" s="43"/>
      <c r="J53" s="228"/>
      <c r="K53" s="228"/>
      <c r="L53" s="44"/>
      <c r="M53" s="44"/>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138"/>
      <c r="E54" s="43"/>
      <c r="F54" s="136"/>
      <c r="G54" s="43"/>
      <c r="H54" s="43"/>
      <c r="I54" s="43"/>
      <c r="J54" s="228"/>
      <c r="K54" s="228"/>
      <c r="L54" s="44"/>
      <c r="M54" s="44"/>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138"/>
      <c r="E55" s="43"/>
      <c r="F55" s="136"/>
      <c r="G55" s="43"/>
      <c r="H55" s="43"/>
      <c r="I55" s="43"/>
      <c r="J55" s="228"/>
      <c r="K55" s="228"/>
      <c r="L55" s="44"/>
      <c r="M55" s="44"/>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138"/>
      <c r="E56" s="43"/>
      <c r="F56" s="136"/>
      <c r="G56" s="43"/>
      <c r="H56" s="43"/>
      <c r="I56" s="43"/>
      <c r="J56" s="228"/>
      <c r="K56" s="228"/>
      <c r="L56" s="44"/>
      <c r="M56" s="44"/>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138"/>
      <c r="E57" s="43"/>
      <c r="F57" s="136"/>
      <c r="G57" s="43"/>
      <c r="H57" s="43"/>
      <c r="I57" s="43"/>
      <c r="J57" s="228"/>
      <c r="K57" s="228"/>
      <c r="L57" s="44"/>
      <c r="M57" s="44"/>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138"/>
      <c r="E58" s="43"/>
      <c r="F58" s="136"/>
      <c r="G58" s="43"/>
      <c r="H58" s="43"/>
      <c r="I58" s="43"/>
      <c r="J58" s="228"/>
      <c r="K58" s="228"/>
      <c r="L58" s="44"/>
      <c r="M58" s="44"/>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138"/>
      <c r="E59" s="43"/>
      <c r="F59" s="136"/>
      <c r="G59" s="43"/>
      <c r="H59" s="43"/>
      <c r="I59" s="43"/>
      <c r="J59" s="228"/>
      <c r="K59" s="228"/>
      <c r="L59" s="44"/>
      <c r="M59" s="44"/>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138"/>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138"/>
      <c r="E61" s="43"/>
      <c r="F61" s="195"/>
      <c r="G61" s="23"/>
      <c r="H61" s="23"/>
      <c r="I61" s="2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138"/>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138"/>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138"/>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138"/>
      <c r="E65" s="43"/>
      <c r="F65" s="136"/>
      <c r="G65" s="43"/>
      <c r="H65" s="43"/>
      <c r="I65" s="43"/>
      <c r="J65" s="228"/>
      <c r="K65" s="228"/>
      <c r="L65" s="44"/>
      <c r="M65" s="44"/>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44"/>
      <c r="M66" s="44"/>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44"/>
      <c r="M68" s="44"/>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44"/>
      <c r="M69" s="44"/>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44"/>
      <c r="M70" s="44"/>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44"/>
      <c r="M71" s="44"/>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44"/>
      <c r="M72" s="44"/>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44"/>
      <c r="M73" s="44"/>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44"/>
      <c r="M74" s="44"/>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44"/>
      <c r="M75" s="44"/>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44"/>
      <c r="M76" s="44"/>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44"/>
      <c r="M77" s="44"/>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44"/>
      <c r="M78" s="44"/>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44"/>
      <c r="M79" s="44"/>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44"/>
      <c r="M80" s="44"/>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44"/>
      <c r="M81" s="44"/>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44"/>
      <c r="M82" s="44"/>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44"/>
      <c r="M83" s="44"/>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44"/>
      <c r="M84" s="44"/>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44"/>
      <c r="M85" s="44"/>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44"/>
      <c r="M86" s="44"/>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44"/>
      <c r="M87" s="44"/>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44"/>
      <c r="M89" s="44"/>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44"/>
      <c r="M90" s="44"/>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44"/>
      <c r="M91" s="44"/>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44"/>
      <c r="M92" s="44"/>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44"/>
      <c r="M93" s="44"/>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44"/>
      <c r="M94" s="44"/>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95"/>
      <c r="G193" s="43"/>
      <c r="H193" s="43"/>
      <c r="I193" s="43"/>
      <c r="J193" s="228"/>
      <c r="K193" s="228"/>
      <c r="L193" s="44"/>
      <c r="M193" s="122"/>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95"/>
      <c r="G194" s="23"/>
      <c r="H194" s="23"/>
      <c r="I194" s="23"/>
      <c r="J194" s="228"/>
      <c r="K194" s="228"/>
      <c r="L194" s="44"/>
      <c r="M194" s="122"/>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95"/>
      <c r="G195" s="43"/>
      <c r="H195" s="43"/>
      <c r="I195" s="43"/>
      <c r="J195" s="228"/>
      <c r="K195" s="228"/>
      <c r="L195" s="44"/>
      <c r="M195" s="122"/>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95"/>
      <c r="G197" s="23"/>
      <c r="H197" s="23"/>
      <c r="I197" s="23"/>
      <c r="J197" s="228"/>
      <c r="K197" s="228"/>
      <c r="L197" s="44"/>
      <c r="M197" s="122"/>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95"/>
      <c r="G198" s="23"/>
      <c r="H198" s="23"/>
      <c r="I198" s="23"/>
      <c r="J198" s="228"/>
      <c r="K198" s="228"/>
      <c r="L198" s="44"/>
      <c r="M198" s="122"/>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95"/>
      <c r="G199" s="43"/>
      <c r="H199" s="43"/>
      <c r="I199" s="43"/>
      <c r="J199" s="228"/>
      <c r="K199" s="228"/>
      <c r="L199" s="44"/>
      <c r="M199" s="122"/>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95"/>
      <c r="G200" s="23"/>
      <c r="H200" s="23"/>
      <c r="I200" s="23"/>
      <c r="J200" s="228"/>
      <c r="K200" s="228"/>
      <c r="L200" s="44"/>
      <c r="M200" s="122"/>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95"/>
      <c r="G201" s="43"/>
      <c r="H201" s="43"/>
      <c r="I201" s="43"/>
      <c r="J201" s="228"/>
      <c r="K201" s="228"/>
      <c r="L201" s="44"/>
      <c r="M201" s="122"/>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95"/>
      <c r="G202" s="43"/>
      <c r="H202" s="43"/>
      <c r="I202" s="43"/>
      <c r="J202" s="228"/>
      <c r="K202" s="228"/>
      <c r="L202" s="44"/>
      <c r="M202" s="122"/>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95"/>
      <c r="G203" s="43"/>
      <c r="H203" s="43"/>
      <c r="I203" s="43"/>
      <c r="J203" s="228"/>
      <c r="K203" s="228"/>
      <c r="L203" s="44"/>
      <c r="M203" s="122"/>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95"/>
      <c r="G204" s="43"/>
      <c r="H204" s="43"/>
      <c r="I204" s="43"/>
      <c r="J204" s="228"/>
      <c r="K204" s="228"/>
      <c r="L204" s="44"/>
      <c r="M204" s="122"/>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95"/>
      <c r="G205" s="23"/>
      <c r="H205" s="23"/>
      <c r="I205" s="23"/>
      <c r="J205" s="228"/>
      <c r="K205" s="228"/>
      <c r="L205" s="44"/>
      <c r="M205" s="122"/>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95"/>
      <c r="G214" s="23"/>
      <c r="H214" s="23"/>
      <c r="I214" s="23"/>
      <c r="J214" s="228"/>
      <c r="K214" s="228"/>
      <c r="L214" s="44"/>
      <c r="M214" s="122"/>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95"/>
      <c r="G215" s="23"/>
      <c r="H215" s="23"/>
      <c r="I215" s="23"/>
      <c r="J215" s="228"/>
      <c r="K215" s="228"/>
      <c r="L215" s="44"/>
      <c r="M215" s="122"/>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95"/>
      <c r="G216" s="23"/>
      <c r="H216" s="23"/>
      <c r="I216" s="23"/>
      <c r="J216" s="228"/>
      <c r="K216" s="228"/>
      <c r="L216" s="44"/>
      <c r="M216" s="122"/>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95"/>
      <c r="G217" s="23"/>
      <c r="H217" s="23"/>
      <c r="I217" s="23"/>
      <c r="J217" s="228"/>
      <c r="K217" s="228"/>
      <c r="L217" s="44"/>
      <c r="M217" s="122"/>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95"/>
      <c r="G218" s="43"/>
      <c r="H218" s="43"/>
      <c r="I218" s="43"/>
      <c r="J218" s="228"/>
      <c r="K218" s="228"/>
      <c r="L218" s="44"/>
      <c r="M218" s="122"/>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95"/>
      <c r="G219" s="43"/>
      <c r="H219" s="43"/>
      <c r="I219" s="43"/>
      <c r="J219" s="228"/>
      <c r="K219" s="228"/>
      <c r="L219" s="44"/>
      <c r="M219" s="122"/>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95"/>
      <c r="G220" s="43"/>
      <c r="H220" s="43"/>
      <c r="I220" s="43"/>
      <c r="J220" s="228"/>
      <c r="K220" s="228"/>
      <c r="L220" s="44"/>
      <c r="M220" s="122"/>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95"/>
      <c r="G221" s="43"/>
      <c r="H221" s="43"/>
      <c r="I221" s="43"/>
      <c r="J221" s="228"/>
      <c r="K221" s="228"/>
      <c r="L221" s="44"/>
      <c r="M221" s="122"/>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95"/>
      <c r="G222" s="23"/>
      <c r="H222" s="23"/>
      <c r="I222" s="23"/>
      <c r="J222" s="228"/>
      <c r="K222" s="228"/>
      <c r="L222" s="44"/>
      <c r="M222" s="122"/>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95"/>
      <c r="G235" s="43"/>
      <c r="H235" s="43"/>
      <c r="I235" s="43"/>
      <c r="J235" s="228"/>
      <c r="K235" s="228"/>
      <c r="L235" s="44"/>
      <c r="M235" s="122"/>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95"/>
      <c r="G236" s="43"/>
      <c r="H236" s="43"/>
      <c r="I236" s="43"/>
      <c r="J236" s="228"/>
      <c r="K236" s="228"/>
      <c r="L236" s="44"/>
      <c r="M236" s="122"/>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95"/>
      <c r="G237" s="43"/>
      <c r="H237" s="43"/>
      <c r="I237" s="43"/>
      <c r="J237" s="228"/>
      <c r="K237" s="228"/>
      <c r="L237" s="44"/>
      <c r="M237" s="122"/>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95"/>
      <c r="G238" s="23"/>
      <c r="H238" s="23"/>
      <c r="I238" s="23"/>
      <c r="J238" s="228"/>
      <c r="K238" s="228"/>
      <c r="L238" s="44"/>
      <c r="M238" s="122"/>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95"/>
      <c r="G239" s="23"/>
      <c r="H239" s="23"/>
      <c r="I239" s="23"/>
      <c r="J239" s="228"/>
      <c r="K239" s="228"/>
      <c r="L239" s="44"/>
      <c r="M239" s="122"/>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95"/>
      <c r="G240" s="23"/>
      <c r="H240" s="23"/>
      <c r="I240" s="23"/>
      <c r="J240" s="228"/>
      <c r="K240" s="228"/>
      <c r="L240" s="44"/>
      <c r="M240" s="122"/>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95"/>
      <c r="G241" s="23"/>
      <c r="H241" s="23"/>
      <c r="I241" s="23"/>
      <c r="J241" s="228"/>
      <c r="K241" s="228"/>
      <c r="L241" s="44"/>
      <c r="M241" s="122"/>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95"/>
      <c r="G242" s="43"/>
      <c r="H242" s="43"/>
      <c r="I242" s="43"/>
      <c r="J242" s="228"/>
      <c r="K242" s="228"/>
      <c r="L242" s="44"/>
      <c r="M242" s="122"/>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95"/>
      <c r="G243" s="43"/>
      <c r="H243" s="43"/>
      <c r="I243" s="43"/>
      <c r="J243" s="228"/>
      <c r="K243" s="228"/>
      <c r="L243" s="44"/>
      <c r="M243" s="122"/>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95"/>
      <c r="G244" s="23"/>
      <c r="H244" s="23"/>
      <c r="I244" s="23"/>
      <c r="J244" s="228"/>
      <c r="K244" s="228"/>
      <c r="L244" s="44"/>
      <c r="M244" s="122"/>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95"/>
      <c r="G245" s="43"/>
      <c r="H245" s="43"/>
      <c r="I245" s="43"/>
      <c r="J245" s="228"/>
      <c r="K245" s="228"/>
      <c r="L245" s="44"/>
      <c r="M245" s="122"/>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95"/>
      <c r="G246" s="43"/>
      <c r="H246" s="43"/>
      <c r="I246" s="43"/>
      <c r="J246" s="228"/>
      <c r="K246" s="228"/>
      <c r="L246" s="44"/>
      <c r="M246" s="122"/>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95"/>
      <c r="G247" s="43"/>
      <c r="H247" s="43"/>
      <c r="I247" s="43"/>
      <c r="J247" s="228"/>
      <c r="K247" s="228"/>
      <c r="L247" s="44"/>
      <c r="M247" s="122"/>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95"/>
      <c r="G248" s="23"/>
      <c r="H248" s="23"/>
      <c r="I248" s="23"/>
      <c r="J248" s="228"/>
      <c r="K248" s="228"/>
      <c r="L248" s="44"/>
      <c r="M248" s="122"/>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95"/>
      <c r="G257" s="43"/>
      <c r="H257" s="43"/>
      <c r="I257" s="43"/>
      <c r="J257" s="228"/>
      <c r="K257" s="228"/>
      <c r="L257" s="44"/>
      <c r="M257" s="122"/>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95"/>
      <c r="G258" s="43"/>
      <c r="H258" s="43"/>
      <c r="I258" s="43"/>
      <c r="J258" s="228"/>
      <c r="K258" s="228"/>
      <c r="L258" s="44"/>
      <c r="M258" s="122"/>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95"/>
      <c r="G259" s="43"/>
      <c r="H259" s="43"/>
      <c r="I259" s="43"/>
      <c r="J259" s="228"/>
      <c r="K259" s="228"/>
      <c r="L259" s="44"/>
      <c r="M259" s="122"/>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95"/>
      <c r="G260" s="43"/>
      <c r="H260" s="43"/>
      <c r="I260" s="43"/>
      <c r="J260" s="228"/>
      <c r="K260" s="228"/>
      <c r="L260" s="44"/>
      <c r="M260" s="122"/>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95"/>
      <c r="G275" s="23"/>
      <c r="H275" s="23"/>
      <c r="I275" s="23"/>
      <c r="J275" s="228"/>
      <c r="K275" s="228"/>
      <c r="L275" s="44"/>
      <c r="M275" s="122"/>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95"/>
      <c r="G276" s="23"/>
      <c r="H276" s="23"/>
      <c r="I276" s="23"/>
      <c r="J276" s="228"/>
      <c r="K276" s="228"/>
      <c r="L276" s="44"/>
      <c r="M276" s="122"/>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95"/>
      <c r="G277" s="23"/>
      <c r="H277" s="23"/>
      <c r="I277" s="23"/>
      <c r="J277" s="228"/>
      <c r="K277" s="228"/>
      <c r="L277" s="44"/>
      <c r="M277" s="122"/>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95"/>
      <c r="G278" s="43"/>
      <c r="H278" s="43"/>
      <c r="I278" s="43"/>
      <c r="J278" s="228"/>
      <c r="K278" s="228"/>
      <c r="L278" s="44"/>
      <c r="M278" s="122"/>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95"/>
      <c r="G279" s="43"/>
      <c r="H279" s="43"/>
      <c r="I279" s="43"/>
      <c r="J279" s="228"/>
      <c r="K279" s="228"/>
      <c r="L279" s="44"/>
      <c r="M279" s="122"/>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95"/>
      <c r="G280" s="23"/>
      <c r="H280" s="23"/>
      <c r="I280" s="23"/>
      <c r="J280" s="228"/>
      <c r="K280" s="228"/>
      <c r="L280" s="44"/>
      <c r="M280" s="122"/>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95"/>
      <c r="G281" s="43"/>
      <c r="H281" s="43"/>
      <c r="I281" s="43"/>
      <c r="J281" s="228"/>
      <c r="K281" s="228"/>
      <c r="L281" s="44"/>
      <c r="M281" s="122"/>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95"/>
      <c r="G282" s="23"/>
      <c r="H282" s="23"/>
      <c r="I282" s="23"/>
      <c r="J282" s="228"/>
      <c r="K282" s="228"/>
      <c r="L282" s="44"/>
      <c r="M282" s="122"/>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95"/>
      <c r="G283" s="43"/>
      <c r="H283" s="43"/>
      <c r="I283" s="43"/>
      <c r="J283" s="228"/>
      <c r="K283" s="228"/>
      <c r="L283" s="44"/>
      <c r="M283" s="122"/>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95"/>
      <c r="G284" s="23"/>
      <c r="H284" s="23"/>
      <c r="I284" s="23"/>
      <c r="J284" s="228"/>
      <c r="K284" s="228"/>
      <c r="L284" s="44"/>
      <c r="M284" s="122"/>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95"/>
      <c r="G285" s="43"/>
      <c r="H285" s="43"/>
      <c r="I285" s="43"/>
      <c r="J285" s="228"/>
      <c r="K285" s="228"/>
      <c r="L285" s="44"/>
      <c r="M285" s="122"/>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95"/>
      <c r="G288" s="43"/>
      <c r="H288" s="43"/>
      <c r="I288" s="43"/>
      <c r="J288" s="228"/>
      <c r="K288" s="228"/>
      <c r="L288" s="44"/>
      <c r="M288" s="122"/>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138"/>
      <c r="I311" s="138"/>
      <c r="J311" s="228"/>
      <c r="K311" s="228"/>
      <c r="L311" s="44"/>
      <c r="M311" s="122"/>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95"/>
      <c r="G312" s="43"/>
      <c r="H312" s="43"/>
      <c r="I312" s="43"/>
      <c r="J312" s="228"/>
      <c r="K312" s="228"/>
      <c r="L312" s="44"/>
      <c r="M312" s="122"/>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95"/>
      <c r="G313" s="23"/>
      <c r="H313" s="23"/>
      <c r="I313" s="23"/>
      <c r="J313" s="228"/>
      <c r="K313" s="228"/>
      <c r="L313" s="44"/>
      <c r="M313" s="122"/>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95"/>
      <c r="G314" s="23"/>
      <c r="H314" s="23"/>
      <c r="I314" s="23"/>
      <c r="J314" s="228"/>
      <c r="K314" s="228"/>
      <c r="L314" s="44"/>
      <c r="M314" s="122"/>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95"/>
      <c r="G315" s="43"/>
      <c r="H315" s="43"/>
      <c r="I315" s="43"/>
      <c r="J315" s="228"/>
      <c r="K315" s="228"/>
      <c r="L315" s="44"/>
      <c r="M315" s="122"/>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95"/>
      <c r="G316" s="43"/>
      <c r="H316" s="43"/>
      <c r="I316" s="43"/>
      <c r="J316" s="228"/>
      <c r="K316" s="228"/>
      <c r="L316" s="44"/>
      <c r="M316" s="122"/>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95"/>
      <c r="G317" s="43"/>
      <c r="H317" s="43"/>
      <c r="I317" s="43"/>
      <c r="J317" s="228"/>
      <c r="K317" s="228"/>
      <c r="L317" s="44"/>
      <c r="M317" s="122"/>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95"/>
      <c r="G318" s="43"/>
      <c r="H318" s="43"/>
      <c r="I318" s="43"/>
      <c r="J318" s="228"/>
      <c r="K318" s="228"/>
      <c r="L318" s="44"/>
      <c r="M318" s="122"/>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95"/>
      <c r="G319" s="23"/>
      <c r="H319" s="23"/>
      <c r="I319" s="23"/>
      <c r="J319" s="228"/>
      <c r="K319" s="228"/>
      <c r="L319" s="44"/>
      <c r="M319" s="122"/>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95"/>
      <c r="G320" s="23"/>
      <c r="H320" s="23"/>
      <c r="I320" s="23"/>
      <c r="J320" s="228"/>
      <c r="K320" s="228"/>
      <c r="L320" s="44"/>
      <c r="M320" s="122"/>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95"/>
      <c r="G321" s="23"/>
      <c r="H321" s="23"/>
      <c r="I321" s="23"/>
      <c r="J321" s="228"/>
      <c r="K321" s="228"/>
      <c r="L321" s="44"/>
      <c r="M321" s="122"/>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95"/>
      <c r="G322" s="23"/>
      <c r="H322" s="23"/>
      <c r="I322" s="23"/>
      <c r="J322" s="228"/>
      <c r="K322" s="228"/>
      <c r="L322" s="44"/>
      <c r="M322" s="122"/>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95"/>
      <c r="G323" s="23"/>
      <c r="H323" s="23"/>
      <c r="I323" s="23"/>
      <c r="J323" s="228"/>
      <c r="K323" s="228"/>
      <c r="L323" s="44"/>
      <c r="M323" s="122"/>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95"/>
      <c r="G324" s="43"/>
      <c r="H324" s="43"/>
      <c r="I324" s="43"/>
      <c r="J324" s="228"/>
      <c r="K324" s="228"/>
      <c r="L324" s="44"/>
      <c r="M324" s="122"/>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95"/>
      <c r="G325" s="23"/>
      <c r="H325" s="23"/>
      <c r="I325" s="23"/>
      <c r="J325" s="228"/>
      <c r="K325" s="228"/>
      <c r="L325" s="44"/>
      <c r="M325" s="122"/>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95"/>
      <c r="G326" s="43"/>
      <c r="H326" s="43"/>
      <c r="I326" s="43"/>
      <c r="J326" s="228"/>
      <c r="K326" s="228"/>
      <c r="L326" s="44"/>
      <c r="M326" s="122"/>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95"/>
      <c r="G327" s="43"/>
      <c r="H327" s="43"/>
      <c r="I327" s="43"/>
      <c r="J327" s="228"/>
      <c r="K327" s="228"/>
      <c r="L327" s="44"/>
      <c r="M327" s="122"/>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95"/>
      <c r="G328" s="43"/>
      <c r="H328" s="43"/>
      <c r="I328" s="43"/>
      <c r="J328" s="228"/>
      <c r="K328" s="228"/>
      <c r="L328" s="44"/>
      <c r="M328" s="122"/>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95"/>
      <c r="G329" s="43"/>
      <c r="H329" s="43"/>
      <c r="I329" s="43"/>
      <c r="J329" s="228"/>
      <c r="K329" s="228"/>
      <c r="L329" s="44"/>
      <c r="M329" s="122"/>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95"/>
      <c r="G330" s="23"/>
      <c r="H330" s="23"/>
      <c r="I330" s="23"/>
      <c r="J330" s="228"/>
      <c r="K330" s="228"/>
      <c r="L330" s="44"/>
      <c r="M330" s="122"/>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95"/>
      <c r="G331" s="43"/>
      <c r="H331" s="43"/>
      <c r="I331" s="43"/>
      <c r="J331" s="228"/>
      <c r="K331" s="228"/>
      <c r="L331" s="44"/>
      <c r="M331" s="122"/>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95"/>
      <c r="G332" s="43"/>
      <c r="H332" s="43"/>
      <c r="I332" s="43"/>
      <c r="J332" s="228"/>
      <c r="K332" s="228"/>
      <c r="L332" s="44"/>
      <c r="M332" s="122"/>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95"/>
      <c r="G333" s="43"/>
      <c r="H333" s="43"/>
      <c r="I333" s="43"/>
      <c r="J333" s="228"/>
      <c r="K333" s="228"/>
      <c r="L333" s="44"/>
      <c r="M333" s="122"/>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95"/>
      <c r="G343" s="23"/>
      <c r="H343" s="23"/>
      <c r="I343" s="23"/>
      <c r="J343" s="228"/>
      <c r="K343" s="228"/>
      <c r="L343" s="44"/>
      <c r="M343" s="122"/>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95"/>
      <c r="G344" s="43"/>
      <c r="H344" s="43"/>
      <c r="I344" s="43"/>
      <c r="J344" s="228"/>
      <c r="K344" s="228"/>
      <c r="L344" s="44"/>
      <c r="M344" s="122"/>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95"/>
      <c r="G345" s="43"/>
      <c r="H345" s="43"/>
      <c r="I345" s="43"/>
      <c r="J345" s="228"/>
      <c r="K345" s="228"/>
      <c r="L345" s="44"/>
      <c r="M345" s="122"/>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95"/>
      <c r="G346" s="43"/>
      <c r="H346" s="43"/>
      <c r="I346" s="43"/>
      <c r="J346" s="228"/>
      <c r="K346" s="228"/>
      <c r="L346" s="44"/>
      <c r="M346" s="122"/>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95"/>
      <c r="G347" s="43"/>
      <c r="H347" s="43"/>
      <c r="I347" s="43"/>
      <c r="J347" s="228"/>
      <c r="K347" s="228"/>
      <c r="L347" s="44"/>
      <c r="M347" s="122"/>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95"/>
      <c r="G348" s="23"/>
      <c r="H348" s="23"/>
      <c r="I348" s="23"/>
      <c r="J348" s="228"/>
      <c r="K348" s="228"/>
      <c r="L348" s="44"/>
      <c r="M348" s="122"/>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95"/>
      <c r="G349" s="23"/>
      <c r="H349" s="23"/>
      <c r="I349" s="23"/>
      <c r="J349" s="228"/>
      <c r="K349" s="228"/>
      <c r="L349" s="44"/>
      <c r="M349" s="122"/>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95"/>
      <c r="G350" s="43"/>
      <c r="H350" s="43"/>
      <c r="I350" s="43"/>
      <c r="J350" s="228"/>
      <c r="K350" s="228"/>
      <c r="L350" s="44"/>
      <c r="M350" s="122"/>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95"/>
      <c r="G351" s="23"/>
      <c r="H351" s="23"/>
      <c r="I351" s="23"/>
      <c r="J351" s="228"/>
      <c r="K351" s="228"/>
      <c r="L351" s="44"/>
      <c r="M351" s="122"/>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95"/>
      <c r="G352" s="43"/>
      <c r="H352" s="43"/>
      <c r="I352" s="43"/>
      <c r="J352" s="228"/>
      <c r="K352" s="228"/>
      <c r="L352" s="44"/>
      <c r="M352" s="122"/>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95"/>
      <c r="G353" s="23"/>
      <c r="H353" s="23"/>
      <c r="I353" s="23"/>
      <c r="J353" s="228"/>
      <c r="K353" s="228"/>
      <c r="L353" s="44"/>
      <c r="M353" s="122"/>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95"/>
      <c r="G354" s="43"/>
      <c r="H354" s="43"/>
      <c r="I354" s="43"/>
      <c r="J354" s="228"/>
      <c r="K354" s="228"/>
      <c r="L354" s="44"/>
      <c r="M354" s="122"/>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95"/>
      <c r="G376" s="43"/>
      <c r="H376" s="43"/>
      <c r="I376" s="43"/>
      <c r="J376" s="228"/>
      <c r="K376" s="228"/>
      <c r="L376" s="44"/>
      <c r="M376" s="122"/>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95"/>
      <c r="G377" s="23"/>
      <c r="H377" s="23"/>
      <c r="I377" s="23"/>
      <c r="J377" s="228"/>
      <c r="K377" s="228"/>
      <c r="L377" s="44"/>
      <c r="M377" s="122"/>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95"/>
      <c r="G378" s="23"/>
      <c r="H378" s="23"/>
      <c r="I378" s="23"/>
      <c r="J378" s="228"/>
      <c r="K378" s="228"/>
      <c r="L378" s="44"/>
      <c r="M378" s="122"/>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95"/>
      <c r="G379" s="23"/>
      <c r="H379" s="23"/>
      <c r="I379" s="23"/>
      <c r="J379" s="228"/>
      <c r="K379" s="228"/>
      <c r="L379" s="44"/>
      <c r="M379" s="122"/>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95"/>
      <c r="G380" s="43"/>
      <c r="H380" s="43"/>
      <c r="I380" s="43"/>
      <c r="J380" s="228"/>
      <c r="K380" s="228"/>
      <c r="L380" s="44"/>
      <c r="M380" s="122"/>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95"/>
      <c r="G381" s="43"/>
      <c r="H381" s="43"/>
      <c r="I381" s="43"/>
      <c r="J381" s="228"/>
      <c r="K381" s="228"/>
      <c r="L381" s="44"/>
      <c r="M381" s="122"/>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95"/>
      <c r="G382" s="43"/>
      <c r="H382" s="43"/>
      <c r="I382" s="43"/>
      <c r="J382" s="228"/>
      <c r="K382" s="228"/>
      <c r="L382" s="44"/>
      <c r="M382" s="122"/>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95"/>
      <c r="G383" s="43"/>
      <c r="H383" s="43"/>
      <c r="I383" s="43"/>
      <c r="J383" s="228"/>
      <c r="K383" s="228"/>
      <c r="L383" s="44"/>
      <c r="M383" s="122"/>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95"/>
      <c r="G384" s="43"/>
      <c r="H384" s="43"/>
      <c r="I384" s="43"/>
      <c r="J384" s="228"/>
      <c r="K384" s="228"/>
      <c r="L384" s="44"/>
      <c r="M384" s="122"/>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95"/>
      <c r="G385" s="43"/>
      <c r="H385" s="43"/>
      <c r="I385" s="43"/>
      <c r="J385" s="228"/>
      <c r="K385" s="228"/>
      <c r="L385" s="44"/>
      <c r="M385" s="122"/>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95"/>
      <c r="G396" s="43"/>
      <c r="H396" s="43"/>
      <c r="I396" s="43"/>
      <c r="J396" s="228"/>
      <c r="K396" s="228"/>
      <c r="L396" s="44"/>
      <c r="M396" s="122"/>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95"/>
      <c r="G397" s="43"/>
      <c r="H397" s="43"/>
      <c r="I397" s="43"/>
      <c r="J397" s="228"/>
      <c r="K397" s="228"/>
      <c r="L397" s="44"/>
      <c r="M397" s="122"/>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95"/>
      <c r="G398" s="43"/>
      <c r="H398" s="43"/>
      <c r="I398" s="43"/>
      <c r="J398" s="228"/>
      <c r="K398" s="228"/>
      <c r="L398" s="44"/>
      <c r="M398" s="122"/>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95"/>
      <c r="G399" s="23"/>
      <c r="H399" s="23"/>
      <c r="I399" s="23"/>
      <c r="J399" s="228"/>
      <c r="K399" s="228"/>
      <c r="L399" s="44"/>
      <c r="M399" s="122"/>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95"/>
      <c r="G400" s="23"/>
      <c r="H400" s="23"/>
      <c r="I400" s="23"/>
      <c r="J400" s="228"/>
      <c r="K400" s="228"/>
      <c r="L400" s="44"/>
      <c r="M400" s="122"/>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95"/>
      <c r="G419" s="43"/>
      <c r="H419" s="43"/>
      <c r="I419" s="43"/>
      <c r="J419" s="228"/>
      <c r="K419" s="228"/>
      <c r="L419" s="44"/>
      <c r="M419" s="122"/>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95"/>
      <c r="G449" s="43"/>
      <c r="H449" s="43"/>
      <c r="I449" s="43"/>
      <c r="J449" s="228"/>
      <c r="K449" s="228"/>
      <c r="L449" s="44"/>
      <c r="M449" s="122"/>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95"/>
      <c r="G450" s="23"/>
      <c r="H450" s="23"/>
      <c r="I450" s="23"/>
      <c r="J450" s="228"/>
      <c r="K450" s="228"/>
      <c r="L450" s="44"/>
      <c r="M450" s="122"/>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200"/>
      <c r="D482" s="200"/>
      <c r="E482" s="200"/>
      <c r="F482" s="202"/>
      <c r="G482" s="200"/>
      <c r="H482" s="200"/>
      <c r="I482" s="200"/>
      <c r="J482" s="229"/>
      <c r="K482" s="229"/>
      <c r="L482" s="44"/>
      <c r="M482" s="20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200"/>
      <c r="D483" s="200"/>
      <c r="E483" s="200"/>
      <c r="F483" s="202"/>
      <c r="G483" s="200"/>
      <c r="H483" s="200"/>
      <c r="I483" s="200"/>
      <c r="J483" s="229"/>
      <c r="K483" s="229"/>
      <c r="L483" s="204"/>
      <c r="M483" s="20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200"/>
      <c r="D484" s="200"/>
      <c r="E484" s="200"/>
      <c r="F484" s="202"/>
      <c r="G484" s="200"/>
      <c r="H484" s="200"/>
      <c r="I484" s="200"/>
      <c r="J484" s="229"/>
      <c r="K484" s="229"/>
      <c r="L484" s="204"/>
      <c r="M484" s="20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200"/>
      <c r="D485" s="200"/>
      <c r="E485" s="200"/>
      <c r="F485" s="202"/>
      <c r="G485" s="200"/>
      <c r="H485" s="200"/>
      <c r="I485" s="200"/>
      <c r="J485" s="229"/>
      <c r="K485" s="229"/>
      <c r="L485" s="204"/>
      <c r="M485" s="20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200"/>
      <c r="D486" s="200"/>
      <c r="E486" s="200"/>
      <c r="F486" s="202"/>
      <c r="G486" s="200"/>
      <c r="H486" s="200"/>
      <c r="I486" s="200"/>
      <c r="J486" s="229"/>
      <c r="K486" s="229"/>
      <c r="L486" s="204"/>
      <c r="M486" s="20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95"/>
      <c r="G532" s="43"/>
      <c r="H532" s="43"/>
      <c r="I532" s="43"/>
      <c r="J532" s="228"/>
      <c r="K532" s="228"/>
      <c r="L532" s="44"/>
      <c r="M532" s="122"/>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95"/>
      <c r="G543" s="43"/>
      <c r="H543" s="43"/>
      <c r="I543" s="43"/>
      <c r="J543" s="228"/>
      <c r="K543" s="228"/>
      <c r="L543" s="44"/>
      <c r="M543" s="122"/>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95"/>
      <c r="G554" s="43"/>
      <c r="H554" s="43"/>
      <c r="I554" s="43"/>
      <c r="J554" s="228"/>
      <c r="K554" s="228"/>
      <c r="L554" s="44"/>
      <c r="M554" s="122"/>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95"/>
      <c r="G588" s="23"/>
      <c r="H588" s="23"/>
      <c r="I588" s="23"/>
      <c r="J588" s="228"/>
      <c r="K588" s="228"/>
      <c r="L588" s="44"/>
      <c r="M588" s="122"/>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C606" s="201"/>
      <c r="D606" s="201"/>
      <c r="E606" s="201"/>
      <c r="F606" s="203"/>
      <c r="G606" s="201"/>
      <c r="H606" s="201"/>
      <c r="I606" s="201"/>
      <c r="J606" s="230"/>
      <c r="K606" s="230"/>
      <c r="L606" s="44"/>
      <c r="M606" s="201"/>
      <c r="N606" s="205"/>
    </row>
    <row r="607" spans="1:23" x14ac:dyDescent="0.25">
      <c r="C607" s="201"/>
      <c r="D607" s="201"/>
      <c r="E607" s="201"/>
      <c r="F607" s="203"/>
      <c r="G607" s="201"/>
      <c r="H607" s="201"/>
      <c r="I607" s="201"/>
      <c r="J607" s="230"/>
      <c r="K607" s="230"/>
      <c r="L607" s="201"/>
      <c r="M607" s="201"/>
      <c r="N607" s="205"/>
    </row>
    <row r="608" spans="1:23" x14ac:dyDescent="0.25">
      <c r="C608" s="201"/>
      <c r="D608" s="201"/>
      <c r="E608" s="201"/>
      <c r="F608" s="203"/>
      <c r="G608" s="201"/>
      <c r="H608" s="201"/>
      <c r="I608" s="201"/>
      <c r="J608" s="230"/>
      <c r="K608" s="230"/>
      <c r="L608" s="201"/>
      <c r="M608" s="201"/>
      <c r="N608" s="205"/>
    </row>
    <row r="609" spans="3:14" x14ac:dyDescent="0.25">
      <c r="C609" s="201"/>
      <c r="D609" s="201"/>
      <c r="E609" s="201"/>
      <c r="F609" s="203"/>
      <c r="G609" s="201"/>
      <c r="H609" s="201"/>
      <c r="I609" s="201"/>
      <c r="J609" s="230"/>
      <c r="K609" s="230"/>
      <c r="L609" s="201"/>
      <c r="M609" s="201"/>
      <c r="N609" s="205"/>
    </row>
    <row r="610" spans="3:14" x14ac:dyDescent="0.25">
      <c r="C610" s="201"/>
      <c r="D610" s="201"/>
      <c r="E610" s="201"/>
      <c r="F610" s="203"/>
      <c r="G610" s="201"/>
      <c r="H610" s="201"/>
      <c r="I610" s="201"/>
      <c r="J610" s="230"/>
      <c r="K610" s="230"/>
      <c r="L610" s="201"/>
      <c r="M610" s="201"/>
      <c r="N610" s="205"/>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N5:N605">
    <cfRule type="cellIs" dxfId="531" priority="58" operator="greaterThan">
      <formula>0</formula>
    </cfRule>
    <cfRule type="cellIs" dxfId="530" priority="59" operator="lessThan">
      <formula>0</formula>
    </cfRule>
  </conditionalFormatting>
  <conditionalFormatting sqref="M120:M605">
    <cfRule type="containsText" dxfId="529" priority="56" operator="containsText" text="Não Pago">
      <formula>NOT(ISERROR(SEARCH("Não Pago",M120)))</formula>
    </cfRule>
    <cfRule type="containsText" dxfId="528" priority="57" operator="containsText" text="Pago">
      <formula>NOT(ISERROR(SEARCH("Pago",M120)))</formula>
    </cfRule>
  </conditionalFormatting>
  <conditionalFormatting sqref="M21:M119">
    <cfRule type="containsText" dxfId="527" priority="54" operator="containsText" text="Não Pago">
      <formula>NOT(ISERROR(SEARCH("Não Pago",M21)))</formula>
    </cfRule>
    <cfRule type="containsText" dxfId="526" priority="55" operator="containsText" text="Pago">
      <formula>NOT(ISERROR(SEARCH("Pago",M21)))</formula>
    </cfRule>
  </conditionalFormatting>
  <conditionalFormatting sqref="M5:M19">
    <cfRule type="containsText" dxfId="525" priority="52" operator="containsText" text="Não Pago">
      <formula>NOT(ISERROR(SEARCH("Não Pago",M5)))</formula>
    </cfRule>
    <cfRule type="containsText" dxfId="524" priority="53" operator="containsText" text="Pago">
      <formula>NOT(ISERROR(SEARCH("Pago",M5)))</formula>
    </cfRule>
  </conditionalFormatting>
  <conditionalFormatting sqref="M20">
    <cfRule type="containsText" dxfId="523" priority="50" operator="containsText" text="Não Pago">
      <formula>NOT(ISERROR(SEARCH("Não Pago",M20)))</formula>
    </cfRule>
    <cfRule type="containsText" dxfId="522" priority="51" operator="containsText" text="Pago">
      <formula>NOT(ISERROR(SEARCH("Pago",M20)))</formula>
    </cfRule>
  </conditionalFormatting>
  <conditionalFormatting sqref="L606">
    <cfRule type="containsText" dxfId="521" priority="48" operator="containsText" text="Não Pago">
      <formula>NOT(ISERROR(SEARCH("Não Pago",L606)))</formula>
    </cfRule>
    <cfRule type="containsText" dxfId="520" priority="49" operator="containsText" text="Pago">
      <formula>NOT(ISERROR(SEARCH("Pago",L606)))</formula>
    </cfRule>
  </conditionalFormatting>
  <conditionalFormatting sqref="E21:E276 E293:E548 E565:E605">
    <cfRule type="containsText" dxfId="519" priority="43" operator="containsText" text="Despesa">
      <formula>NOT(ISERROR(SEARCH("Despesa",E21)))</formula>
    </cfRule>
    <cfRule type="containsText" dxfId="518" priority="44" operator="containsText" text="Receita">
      <formula>NOT(ISERROR(SEARCH("Receita",E21)))</formula>
    </cfRule>
  </conditionalFormatting>
  <conditionalFormatting sqref="E21:E276 E293:E548 E565:E605">
    <cfRule type="expression" dxfId="517" priority="45" stopIfTrue="1">
      <formula>NOT(ISERROR(SEARCH("Investimentos",E21)))</formula>
    </cfRule>
  </conditionalFormatting>
  <conditionalFormatting sqref="E5:E6 E8:E605">
    <cfRule type="containsText" dxfId="516" priority="32" operator="containsText" text="INVESTIMENTOS">
      <formula>NOT(ISERROR(SEARCH("INVESTIMENTOS",E5)))</formula>
    </cfRule>
    <cfRule type="containsText" dxfId="515" priority="33" operator="containsText" text="DESPESAS DE MARKETING">
      <formula>NOT(ISERROR(SEARCH("DESPESAS DE MARKETING",E5)))</formula>
    </cfRule>
    <cfRule type="containsText" dxfId="514" priority="34" operator="containsText" text="DESPESAS NÃO OPERACIONAIS">
      <formula>NOT(ISERROR(SEARCH("DESPESAS NÃO OPERACIONAIS",E5)))</formula>
    </cfRule>
    <cfRule type="containsText" dxfId="513" priority="35" operator="containsText" text="DESPESAS COM RH">
      <formula>NOT(ISERROR(SEARCH("DESPESAS COM RH",E5)))</formula>
    </cfRule>
    <cfRule type="containsText" dxfId="512" priority="36" operator="containsText" text="DESPESAS COM SERVIÇOS">
      <formula>NOT(ISERROR(SEARCH("DESPESAS COM SERVIÇOS",E5)))</formula>
    </cfRule>
    <cfRule type="containsText" dxfId="511" priority="37" operator="containsText" text="DESPESAS COM PRODUTOS">
      <formula>NOT(ISERROR(SEARCH("DESPESAS COM PRODUTOS",E5)))</formula>
    </cfRule>
    <cfRule type="containsText" dxfId="510" priority="38" operator="containsText" text="IMPOSTOS">
      <formula>NOT(ISERROR(SEARCH("IMPOSTOS",E5)))</formula>
    </cfRule>
    <cfRule type="containsText" dxfId="509" priority="41" operator="containsText" text="Despesa">
      <formula>NOT(ISERROR(SEARCH("Despesa",E5)))</formula>
    </cfRule>
    <cfRule type="containsText" dxfId="508" priority="42" operator="containsText" text="Receita">
      <formula>NOT(ISERROR(SEARCH("Receita",E5)))</formula>
    </cfRule>
  </conditionalFormatting>
  <conditionalFormatting sqref="E5:E6 E8:E605">
    <cfRule type="expression" dxfId="507" priority="46" stopIfTrue="1">
      <formula>NOT(ISERROR(SEARCH("Investimentos",E5)))</formula>
    </cfRule>
  </conditionalFormatting>
  <conditionalFormatting sqref="E20 E292 E564">
    <cfRule type="containsText" dxfId="506" priority="39" operator="containsText" text="Despesa">
      <formula>NOT(ISERROR(SEARCH("Despesa",E20)))</formula>
    </cfRule>
    <cfRule type="containsText" dxfId="505" priority="40" operator="containsText" text="Receita">
      <formula>NOT(ISERROR(SEARCH("Receita",E20)))</formula>
    </cfRule>
  </conditionalFormatting>
  <conditionalFormatting sqref="E20 E292 E564">
    <cfRule type="expression" dxfId="504" priority="47" stopIfTrue="1">
      <formula>NOT(ISERROR(SEARCH("Investimentos",E20)))</formula>
    </cfRule>
  </conditionalFormatting>
  <conditionalFormatting sqref="L21:L586 L603:L605">
    <cfRule type="containsText" dxfId="503" priority="30" operator="containsText" text="Não Pago">
      <formula>NOT(ISERROR(SEARCH("Não Pago",L21)))</formula>
    </cfRule>
    <cfRule type="containsText" dxfId="502" priority="31" operator="containsText" text="Pago">
      <formula>NOT(ISERROR(SEARCH("Pago",L21)))</formula>
    </cfRule>
  </conditionalFormatting>
  <conditionalFormatting sqref="L5:L605">
    <cfRule type="containsText" dxfId="501" priority="28" operator="containsText" text="Não Pago">
      <formula>NOT(ISERROR(SEARCH("Não Pago",L5)))</formula>
    </cfRule>
    <cfRule type="containsText" dxfId="500" priority="29" operator="containsText" text="Pago">
      <formula>NOT(ISERROR(SEARCH("Pago",L5)))</formula>
    </cfRule>
  </conditionalFormatting>
  <conditionalFormatting sqref="L20 L602">
    <cfRule type="containsText" dxfId="499" priority="26" operator="containsText" text="Não Pago">
      <formula>NOT(ISERROR(SEARCH("Não Pago",L20)))</formula>
    </cfRule>
    <cfRule type="containsText" dxfId="498" priority="27" operator="containsText" text="Pago">
      <formula>NOT(ISERROR(SEARCH("Pago",L20)))</formula>
    </cfRule>
  </conditionalFormatting>
  <conditionalFormatting sqref="L5:L605">
    <cfRule type="cellIs" dxfId="497" priority="25" operator="equal">
      <formula>"Realizado"</formula>
    </cfRule>
  </conditionalFormatting>
  <conditionalFormatting sqref="L22 L604">
    <cfRule type="containsText" dxfId="496" priority="23" operator="containsText" text="Não Pago">
      <formula>NOT(ISERROR(SEARCH("Não Pago",L22)))</formula>
    </cfRule>
    <cfRule type="containsText" dxfId="495" priority="24" operator="containsText" text="Pago">
      <formula>NOT(ISERROR(SEARCH("Pago",L22)))</formula>
    </cfRule>
  </conditionalFormatting>
  <conditionalFormatting sqref="L27">
    <cfRule type="containsText" dxfId="494" priority="21" operator="containsText" text="Não Pago">
      <formula>NOT(ISERROR(SEARCH("Não Pago",L27)))</formula>
    </cfRule>
    <cfRule type="containsText" dxfId="493" priority="22" operator="containsText" text="Pago">
      <formula>NOT(ISERROR(SEARCH("Pago",L27)))</formula>
    </cfRule>
  </conditionalFormatting>
  <conditionalFormatting sqref="L34">
    <cfRule type="containsText" dxfId="492" priority="19" operator="containsText" text="Não Pago">
      <formula>NOT(ISERROR(SEARCH("Não Pago",L34)))</formula>
    </cfRule>
    <cfRule type="containsText" dxfId="491" priority="20" operator="containsText" text="Pago">
      <formula>NOT(ISERROR(SEARCH("Pago",L34)))</formula>
    </cfRule>
  </conditionalFormatting>
  <conditionalFormatting sqref="Q9:Q10">
    <cfRule type="cellIs" dxfId="490" priority="17" operator="greaterThan">
      <formula>0</formula>
    </cfRule>
  </conditionalFormatting>
  <conditionalFormatting sqref="Q11:Q12">
    <cfRule type="cellIs" dxfId="489" priority="15" operator="greaterThan">
      <formula>0</formula>
    </cfRule>
    <cfRule type="cellIs" dxfId="488" priority="16" operator="lessThan">
      <formula>0</formula>
    </cfRule>
  </conditionalFormatting>
  <conditionalFormatting sqref="Q13:Q14">
    <cfRule type="cellIs" dxfId="487" priority="13" operator="lessThan">
      <formula>0</formula>
    </cfRule>
    <cfRule type="cellIs" dxfId="486" priority="14" operator="greaterThan">
      <formula>0</formula>
    </cfRule>
  </conditionalFormatting>
  <conditionalFormatting sqref="E7">
    <cfRule type="containsText" dxfId="485" priority="3" operator="containsText" text="INVESTIMENTOS">
      <formula>NOT(ISERROR(SEARCH("INVESTIMENTOS",E7)))</formula>
    </cfRule>
    <cfRule type="containsText" dxfId="484" priority="4" operator="containsText" text="DESPESAS DE MARKETING">
      <formula>NOT(ISERROR(SEARCH("DESPESAS DE MARKETING",E7)))</formula>
    </cfRule>
    <cfRule type="containsText" dxfId="483" priority="5" operator="containsText" text="DESPESAS NÃO OPERACIONAIS">
      <formula>NOT(ISERROR(SEARCH("DESPESAS NÃO OPERACIONAIS",E7)))</formula>
    </cfRule>
    <cfRule type="containsText" dxfId="482" priority="6" operator="containsText" text="DESPESAS COM RH">
      <formula>NOT(ISERROR(SEARCH("DESPESAS COM RH",E7)))</formula>
    </cfRule>
    <cfRule type="containsText" dxfId="481" priority="7" operator="containsText" text="DESPESAS COM SERVIÇOS">
      <formula>NOT(ISERROR(SEARCH("DESPESAS COM SERVIÇOS",E7)))</formula>
    </cfRule>
    <cfRule type="containsText" dxfId="480" priority="8" operator="containsText" text="DESPESAS COM PRODUTOS">
      <formula>NOT(ISERROR(SEARCH("DESPESAS COM PRODUTOS",E7)))</formula>
    </cfRule>
    <cfRule type="containsText" dxfId="479" priority="9" operator="containsText" text="IMPOSTOS">
      <formula>NOT(ISERROR(SEARCH("IMPOSTOS",E7)))</formula>
    </cfRule>
    <cfRule type="containsText" dxfId="478" priority="10" operator="containsText" text="Despesa">
      <formula>NOT(ISERROR(SEARCH("Despesa",E7)))</formula>
    </cfRule>
    <cfRule type="containsText" dxfId="477" priority="11" operator="containsText" text="Receita">
      <formula>NOT(ISERROR(SEARCH("Receita",E7)))</formula>
    </cfRule>
  </conditionalFormatting>
  <conditionalFormatting sqref="E7">
    <cfRule type="expression" dxfId="476" priority="12" stopIfTrue="1">
      <formula>NOT(ISERROR(SEARCH("Investimentos",E7)))</formula>
    </cfRule>
  </conditionalFormatting>
  <conditionalFormatting sqref="Q5:Q6">
    <cfRule type="cellIs" dxfId="475" priority="2" operator="greaterThan">
      <formula>0</formula>
    </cfRule>
  </conditionalFormatting>
  <conditionalFormatting sqref="Q7:Q8">
    <cfRule type="cellIs" dxfId="474" priority="1" operator="greaterThan">
      <formula>0</formula>
    </cfRule>
  </conditionalFormatting>
  <dataValidations count="6">
    <dataValidation type="list" allowBlank="1" showInputMessage="1" showErrorMessage="1" sqref="L6:L188" xr:uid="{4CC3BE3D-D0EF-4019-BE80-BD335C9B6D78}">
      <formula1>"Pago,Não Pago,Realizado"</formula1>
    </dataValidation>
    <dataValidation type="list" allowBlank="1" showInputMessage="1" showErrorMessage="1" sqref="G5:H605" xr:uid="{398EDEA4-E6C6-4188-B336-338DD93D3607}">
      <formula1>INDIRECT(W5)</formula1>
    </dataValidation>
    <dataValidation type="list" allowBlank="1" showInputMessage="1" showErrorMessage="1" sqref="L189:L606 L5" xr:uid="{C7AACF0F-64C2-464F-8D76-13EF4A8605FF}">
      <formula1>"Pago,Não Pago"</formula1>
    </dataValidation>
    <dataValidation type="list" allowBlank="1" showInputMessage="1" showErrorMessage="1" sqref="I1:I1048576" xr:uid="{0944CE7E-D50D-44BD-991B-6FCE38D75698}">
      <formula1>"Jan,Fev,Mar,Abr,Mai,Jun,Jul,Ago,Set,Out,Nov,Dez"</formula1>
    </dataValidation>
    <dataValidation type="list" allowBlank="1" showInputMessage="1" showErrorMessage="1" sqref="M1:M1048576" xr:uid="{7352DC8A-902D-4588-A4C1-FBAA67BD8B5A}">
      <formula1>"Sim,Não"</formula1>
    </dataValidation>
    <dataValidation type="list" allowBlank="1" showInputMessage="1" showErrorMessage="1" sqref="E2:E3" xr:uid="{27AC1138-F1D1-41F9-8063-CE8CA2AFB837}">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1C123D-AFAC-475B-9CEF-D65D783F4FC1}">
          <x14:formula1>
            <xm:f>'Configurações Básicas'!$E$12:$E$33</xm:f>
          </x14:formula1>
          <xm:sqref>E5:E1048576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43"/>
      <c r="H5" s="43"/>
      <c r="I5" s="43"/>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128</v>
      </c>
      <c r="Q5" s="266">
        <f>Mar!Q13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36"/>
      <c r="G7" s="43"/>
      <c r="H7" s="43"/>
      <c r="I7" s="43"/>
      <c r="J7" s="228"/>
      <c r="K7" s="228"/>
      <c r="L7" s="44"/>
      <c r="M7" s="44"/>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36"/>
      <c r="G8" s="43"/>
      <c r="H8" s="43"/>
      <c r="I8" s="43"/>
      <c r="J8" s="228"/>
      <c r="K8" s="228"/>
      <c r="L8" s="44"/>
      <c r="M8" s="44"/>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138"/>
      <c r="E9" s="43"/>
      <c r="F9" s="136"/>
      <c r="G9" s="43"/>
      <c r="H9" s="43"/>
      <c r="I9" s="43"/>
      <c r="J9" s="228"/>
      <c r="K9" s="228"/>
      <c r="L9" s="44"/>
      <c r="M9" s="44"/>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138"/>
      <c r="E10" s="43"/>
      <c r="F10" s="136"/>
      <c r="G10" s="43"/>
      <c r="H10" s="43"/>
      <c r="I10" s="43"/>
      <c r="J10" s="228"/>
      <c r="K10" s="228"/>
      <c r="L10" s="44"/>
      <c r="M10" s="44"/>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138"/>
      <c r="E11" s="43"/>
      <c r="F11" s="136"/>
      <c r="G11" s="43"/>
      <c r="H11" s="43"/>
      <c r="I11" s="43"/>
      <c r="J11" s="228"/>
      <c r="K11" s="228"/>
      <c r="L11" s="44"/>
      <c r="M11" s="44"/>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138"/>
      <c r="E12" s="43"/>
      <c r="F12" s="136"/>
      <c r="G12" s="43"/>
      <c r="H12" s="43"/>
      <c r="I12" s="43"/>
      <c r="J12" s="228"/>
      <c r="K12" s="228"/>
      <c r="L12" s="44"/>
      <c r="M12" s="44"/>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138"/>
      <c r="E13" s="43"/>
      <c r="F13" s="136"/>
      <c r="G13" s="43"/>
      <c r="H13" s="43"/>
      <c r="I13" s="43"/>
      <c r="J13" s="228"/>
      <c r="K13" s="228"/>
      <c r="L13" s="44"/>
      <c r="M13" s="44"/>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138"/>
      <c r="E14" s="43"/>
      <c r="F14" s="136"/>
      <c r="G14" s="43"/>
      <c r="H14" s="43"/>
      <c r="I14" s="43"/>
      <c r="J14" s="228"/>
      <c r="K14" s="228"/>
      <c r="L14" s="44"/>
      <c r="M14" s="44"/>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138"/>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138"/>
      <c r="E16" s="43"/>
      <c r="F16" s="136"/>
      <c r="G16" s="43"/>
      <c r="H16" s="43"/>
      <c r="I16" s="43"/>
      <c r="J16" s="228"/>
      <c r="K16" s="228"/>
      <c r="L16" s="44"/>
      <c r="M16" s="44"/>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138"/>
      <c r="E17" s="43"/>
      <c r="F17" s="136"/>
      <c r="G17" s="43"/>
      <c r="H17" s="43"/>
      <c r="I17" s="43"/>
      <c r="J17" s="228"/>
      <c r="K17" s="228"/>
      <c r="L17" s="44"/>
      <c r="M17" s="44"/>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138"/>
      <c r="E18" s="43"/>
      <c r="F18" s="136"/>
      <c r="G18" s="43"/>
      <c r="H18" s="43"/>
      <c r="I18" s="43"/>
      <c r="J18" s="228"/>
      <c r="K18" s="228"/>
      <c r="L18" s="44"/>
      <c r="M18" s="44"/>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138"/>
      <c r="E19" s="43"/>
      <c r="F19" s="136"/>
      <c r="G19" s="43"/>
      <c r="H19" s="43"/>
      <c r="I19" s="43"/>
      <c r="J19" s="228"/>
      <c r="K19" s="228"/>
      <c r="L19" s="44"/>
      <c r="M19" s="44"/>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138"/>
      <c r="E20" s="43"/>
      <c r="F20" s="195"/>
      <c r="G20" s="23"/>
      <c r="H20" s="23"/>
      <c r="I20" s="2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138"/>
      <c r="E21" s="43"/>
      <c r="F21" s="136"/>
      <c r="G21" s="43"/>
      <c r="H21" s="43"/>
      <c r="I21" s="43"/>
      <c r="J21" s="228"/>
      <c r="K21" s="228"/>
      <c r="L21" s="44"/>
      <c r="M21" s="44"/>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138"/>
      <c r="E22" s="43"/>
      <c r="F22" s="195"/>
      <c r="G22" s="43"/>
      <c r="H22" s="43"/>
      <c r="I22" s="4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138"/>
      <c r="E23" s="43"/>
      <c r="F23" s="136"/>
      <c r="G23" s="43"/>
      <c r="H23" s="43"/>
      <c r="I23" s="43"/>
      <c r="J23" s="228"/>
      <c r="K23" s="228"/>
      <c r="L23" s="44"/>
      <c r="M23" s="44"/>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138"/>
      <c r="E24" s="43"/>
      <c r="F24" s="136"/>
      <c r="G24" s="43"/>
      <c r="H24" s="43"/>
      <c r="I24" s="43"/>
      <c r="J24" s="228"/>
      <c r="K24" s="228"/>
      <c r="L24" s="44"/>
      <c r="M24" s="44"/>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138"/>
      <c r="E25" s="43"/>
      <c r="F25" s="136"/>
      <c r="G25" s="43"/>
      <c r="H25" s="43"/>
      <c r="I25" s="43"/>
      <c r="J25" s="228"/>
      <c r="K25" s="228"/>
      <c r="L25" s="44"/>
      <c r="M25" s="44"/>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138"/>
      <c r="E26" s="43"/>
      <c r="F26" s="195"/>
      <c r="G26" s="23"/>
      <c r="H26" s="23"/>
      <c r="I26" s="2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138"/>
      <c r="E27" s="43"/>
      <c r="F27" s="195"/>
      <c r="G27" s="43"/>
      <c r="H27" s="43"/>
      <c r="I27" s="4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138"/>
      <c r="E28" s="43"/>
      <c r="F28" s="136"/>
      <c r="G28" s="43"/>
      <c r="H28" s="43"/>
      <c r="I28" s="43"/>
      <c r="J28" s="228"/>
      <c r="K28" s="228"/>
      <c r="L28" s="44"/>
      <c r="M28" s="44"/>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138"/>
      <c r="E29" s="43"/>
      <c r="F29" s="136"/>
      <c r="G29" s="43"/>
      <c r="H29" s="43"/>
      <c r="I29" s="43"/>
      <c r="J29" s="228"/>
      <c r="K29" s="228"/>
      <c r="L29" s="44"/>
      <c r="M29" s="44"/>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138"/>
      <c r="E30" s="43"/>
      <c r="F30" s="136"/>
      <c r="G30" s="43"/>
      <c r="H30" s="43"/>
      <c r="I30" s="43"/>
      <c r="J30" s="228"/>
      <c r="K30" s="228"/>
      <c r="L30" s="44"/>
      <c r="M30" s="44"/>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138"/>
      <c r="E31" s="43"/>
      <c r="F31" s="136"/>
      <c r="G31" s="43"/>
      <c r="H31" s="43"/>
      <c r="I31" s="43"/>
      <c r="J31" s="228"/>
      <c r="K31" s="228"/>
      <c r="L31" s="44"/>
      <c r="M31" s="44"/>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138"/>
      <c r="E32" s="43"/>
      <c r="F32" s="136"/>
      <c r="G32" s="43"/>
      <c r="H32" s="43"/>
      <c r="I32" s="43"/>
      <c r="J32" s="228"/>
      <c r="K32" s="228"/>
      <c r="L32" s="44"/>
      <c r="M32" s="44"/>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138"/>
      <c r="E33" s="43"/>
      <c r="F33" s="136"/>
      <c r="G33" s="43"/>
      <c r="H33" s="43"/>
      <c r="I33" s="43"/>
      <c r="J33" s="228"/>
      <c r="K33" s="228"/>
      <c r="L33" s="44"/>
      <c r="M33" s="44"/>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138"/>
      <c r="E34" s="43"/>
      <c r="F34" s="136"/>
      <c r="G34" s="43"/>
      <c r="H34" s="43"/>
      <c r="I34" s="43"/>
      <c r="J34" s="228"/>
      <c r="K34" s="228"/>
      <c r="L34" s="44"/>
      <c r="M34" s="44"/>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138"/>
      <c r="E35" s="43"/>
      <c r="F35" s="136"/>
      <c r="G35" s="43"/>
      <c r="H35" s="43"/>
      <c r="I35" s="43"/>
      <c r="J35" s="228"/>
      <c r="K35" s="228"/>
      <c r="L35" s="44"/>
      <c r="M35" s="44"/>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138"/>
      <c r="E36" s="43"/>
      <c r="F36" s="136"/>
      <c r="G36" s="43"/>
      <c r="H36" s="43"/>
      <c r="I36" s="43"/>
      <c r="J36" s="228"/>
      <c r="K36" s="228"/>
      <c r="L36" s="44"/>
      <c r="M36" s="44"/>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138"/>
      <c r="E37" s="43"/>
      <c r="F37" s="136"/>
      <c r="G37" s="43"/>
      <c r="H37" s="43"/>
      <c r="I37" s="43"/>
      <c r="J37" s="228"/>
      <c r="K37" s="228"/>
      <c r="L37" s="44"/>
      <c r="M37" s="44"/>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138"/>
      <c r="E38" s="43"/>
      <c r="F38" s="136"/>
      <c r="G38" s="43"/>
      <c r="H38" s="43"/>
      <c r="I38" s="43"/>
      <c r="J38" s="228"/>
      <c r="K38" s="228"/>
      <c r="L38" s="44"/>
      <c r="M38" s="44"/>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138"/>
      <c r="E39" s="43"/>
      <c r="F39" s="136"/>
      <c r="G39" s="43"/>
      <c r="H39" s="43"/>
      <c r="I39" s="43"/>
      <c r="J39" s="228"/>
      <c r="K39" s="228"/>
      <c r="L39" s="44"/>
      <c r="M39" s="44"/>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138"/>
      <c r="E40" s="43"/>
      <c r="F40" s="136"/>
      <c r="G40" s="43"/>
      <c r="H40" s="43"/>
      <c r="I40" s="43"/>
      <c r="J40" s="228"/>
      <c r="K40" s="228"/>
      <c r="L40" s="44"/>
      <c r="M40" s="44"/>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138"/>
      <c r="E41" s="43"/>
      <c r="F41" s="136"/>
      <c r="G41" s="43"/>
      <c r="H41" s="43"/>
      <c r="I41" s="43"/>
      <c r="J41" s="228"/>
      <c r="K41" s="228"/>
      <c r="L41" s="44"/>
      <c r="M41" s="44"/>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138"/>
      <c r="E42" s="43"/>
      <c r="F42" s="136"/>
      <c r="G42" s="43"/>
      <c r="H42" s="43"/>
      <c r="I42" s="43"/>
      <c r="J42" s="228"/>
      <c r="K42" s="228"/>
      <c r="L42" s="44"/>
      <c r="M42" s="44"/>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138"/>
      <c r="E43" s="43"/>
      <c r="F43" s="136"/>
      <c r="G43" s="43"/>
      <c r="H43" s="43"/>
      <c r="I43" s="43"/>
      <c r="J43" s="228"/>
      <c r="K43" s="228"/>
      <c r="L43" s="44"/>
      <c r="M43" s="44"/>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138"/>
      <c r="E44" s="43"/>
      <c r="F44" s="136"/>
      <c r="G44" s="43"/>
      <c r="H44" s="43"/>
      <c r="I44" s="43"/>
      <c r="J44" s="228"/>
      <c r="K44" s="228"/>
      <c r="L44" s="44"/>
      <c r="M44" s="44"/>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138"/>
      <c r="E45" s="43"/>
      <c r="F45" s="136"/>
      <c r="G45" s="43"/>
      <c r="H45" s="43"/>
      <c r="I45" s="43"/>
      <c r="J45" s="228"/>
      <c r="K45" s="228"/>
      <c r="L45" s="44"/>
      <c r="M45" s="44"/>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138"/>
      <c r="E46" s="43"/>
      <c r="F46" s="136"/>
      <c r="G46" s="43"/>
      <c r="H46" s="43"/>
      <c r="I46" s="43"/>
      <c r="J46" s="228"/>
      <c r="K46" s="228"/>
      <c r="L46" s="44"/>
      <c r="M46" s="44"/>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228"/>
      <c r="K47" s="228"/>
      <c r="L47" s="44"/>
      <c r="M47" s="44"/>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228"/>
      <c r="K48" s="228"/>
      <c r="L48" s="44"/>
      <c r="M48" s="44"/>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44"/>
      <c r="M49" s="44"/>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44"/>
      <c r="M50" s="44"/>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44"/>
      <c r="M51" s="44"/>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44"/>
      <c r="M52" s="44"/>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44"/>
      <c r="M53" s="44"/>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44"/>
      <c r="M54" s="44"/>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228"/>
      <c r="K55" s="228"/>
      <c r="L55" s="44"/>
      <c r="M55" s="44"/>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44"/>
      <c r="M56" s="44"/>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44"/>
      <c r="M57" s="44"/>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44"/>
      <c r="M58" s="44"/>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44"/>
      <c r="M59" s="44"/>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44"/>
      <c r="M60" s="44"/>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44"/>
      <c r="M61" s="44"/>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44"/>
      <c r="M62" s="44"/>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44"/>
      <c r="M63" s="44"/>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44"/>
      <c r="M64" s="44"/>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44"/>
      <c r="M65" s="44"/>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44"/>
      <c r="M66" s="44"/>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44"/>
      <c r="M67" s="44"/>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44"/>
      <c r="M68" s="44"/>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44"/>
      <c r="M69" s="44"/>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44"/>
      <c r="M70" s="44"/>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44"/>
      <c r="M71" s="44"/>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44"/>
      <c r="M72" s="44"/>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44"/>
      <c r="M73" s="44"/>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44"/>
      <c r="M74" s="44"/>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44"/>
      <c r="M75" s="44"/>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44"/>
      <c r="M76" s="44"/>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44"/>
      <c r="M77" s="44"/>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44"/>
      <c r="M78" s="44"/>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44"/>
      <c r="M79" s="44"/>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44"/>
      <c r="M80" s="44"/>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44"/>
      <c r="M81" s="44"/>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44"/>
      <c r="M82" s="44"/>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44"/>
      <c r="M83" s="44"/>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44"/>
      <c r="M84" s="44"/>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44"/>
      <c r="M85" s="44"/>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44"/>
      <c r="M86" s="44"/>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44"/>
      <c r="M87" s="44"/>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44"/>
      <c r="M88" s="44"/>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44"/>
      <c r="M89" s="44"/>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44"/>
      <c r="M90" s="44"/>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44"/>
      <c r="M91" s="44"/>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44"/>
      <c r="M92" s="44"/>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44"/>
      <c r="M93" s="44"/>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44"/>
      <c r="M94" s="44"/>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44"/>
      <c r="M95" s="44"/>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44"/>
      <c r="M96" s="44"/>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44"/>
      <c r="M97" s="44"/>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44"/>
      <c r="M98" s="44"/>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44"/>
      <c r="M99" s="44"/>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95"/>
      <c r="G193" s="43"/>
      <c r="H193" s="43"/>
      <c r="I193" s="43"/>
      <c r="J193" s="228"/>
      <c r="K193" s="228"/>
      <c r="L193" s="44"/>
      <c r="M193" s="122"/>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95"/>
      <c r="G194" s="23"/>
      <c r="H194" s="23"/>
      <c r="I194" s="23"/>
      <c r="J194" s="228"/>
      <c r="K194" s="228"/>
      <c r="L194" s="44"/>
      <c r="M194" s="122"/>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95"/>
      <c r="G195" s="43"/>
      <c r="H195" s="43"/>
      <c r="I195" s="43"/>
      <c r="J195" s="228"/>
      <c r="K195" s="228"/>
      <c r="L195" s="44"/>
      <c r="M195" s="122"/>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95"/>
      <c r="G197" s="23"/>
      <c r="H197" s="23"/>
      <c r="I197" s="23"/>
      <c r="J197" s="228"/>
      <c r="K197" s="228"/>
      <c r="L197" s="44"/>
      <c r="M197" s="122"/>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95"/>
      <c r="G198" s="23"/>
      <c r="H198" s="23"/>
      <c r="I198" s="23"/>
      <c r="J198" s="228"/>
      <c r="K198" s="228"/>
      <c r="L198" s="44"/>
      <c r="M198" s="122"/>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95"/>
      <c r="G199" s="43"/>
      <c r="H199" s="43"/>
      <c r="I199" s="43"/>
      <c r="J199" s="228"/>
      <c r="K199" s="228"/>
      <c r="L199" s="44"/>
      <c r="M199" s="122"/>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95"/>
      <c r="G200" s="23"/>
      <c r="H200" s="23"/>
      <c r="I200" s="23"/>
      <c r="J200" s="228"/>
      <c r="K200" s="228"/>
      <c r="L200" s="44"/>
      <c r="M200" s="122"/>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95"/>
      <c r="G201" s="43"/>
      <c r="H201" s="43"/>
      <c r="I201" s="43"/>
      <c r="J201" s="228"/>
      <c r="K201" s="228"/>
      <c r="L201" s="44"/>
      <c r="M201" s="122"/>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95"/>
      <c r="G202" s="43"/>
      <c r="H202" s="43"/>
      <c r="I202" s="43"/>
      <c r="J202" s="228"/>
      <c r="K202" s="228"/>
      <c r="L202" s="44"/>
      <c r="M202" s="122"/>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95"/>
      <c r="G203" s="43"/>
      <c r="H203" s="43"/>
      <c r="I203" s="43"/>
      <c r="J203" s="228"/>
      <c r="K203" s="228"/>
      <c r="L203" s="44"/>
      <c r="M203" s="122"/>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95"/>
      <c r="G204" s="43"/>
      <c r="H204" s="43"/>
      <c r="I204" s="43"/>
      <c r="J204" s="228"/>
      <c r="K204" s="228"/>
      <c r="L204" s="44"/>
      <c r="M204" s="122"/>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95"/>
      <c r="G205" s="23"/>
      <c r="H205" s="23"/>
      <c r="I205" s="23"/>
      <c r="J205" s="228"/>
      <c r="K205" s="228"/>
      <c r="L205" s="44"/>
      <c r="M205" s="122"/>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95"/>
      <c r="G214" s="23"/>
      <c r="H214" s="23"/>
      <c r="I214" s="23"/>
      <c r="J214" s="228"/>
      <c r="K214" s="228"/>
      <c r="L214" s="44"/>
      <c r="M214" s="122"/>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95"/>
      <c r="G215" s="23"/>
      <c r="H215" s="23"/>
      <c r="I215" s="23"/>
      <c r="J215" s="228"/>
      <c r="K215" s="228"/>
      <c r="L215" s="44"/>
      <c r="M215" s="122"/>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95"/>
      <c r="G216" s="23"/>
      <c r="H216" s="23"/>
      <c r="I216" s="23"/>
      <c r="J216" s="228"/>
      <c r="K216" s="228"/>
      <c r="L216" s="44"/>
      <c r="M216" s="122"/>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95"/>
      <c r="G217" s="23"/>
      <c r="H217" s="23"/>
      <c r="I217" s="23"/>
      <c r="J217" s="228"/>
      <c r="K217" s="228"/>
      <c r="L217" s="44"/>
      <c r="M217" s="122"/>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95"/>
      <c r="G218" s="43"/>
      <c r="H218" s="43"/>
      <c r="I218" s="43"/>
      <c r="J218" s="228"/>
      <c r="K218" s="228"/>
      <c r="L218" s="44"/>
      <c r="M218" s="122"/>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95"/>
      <c r="G219" s="43"/>
      <c r="H219" s="43"/>
      <c r="I219" s="43"/>
      <c r="J219" s="228"/>
      <c r="K219" s="228"/>
      <c r="L219" s="44"/>
      <c r="M219" s="122"/>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95"/>
      <c r="G220" s="43"/>
      <c r="H220" s="43"/>
      <c r="I220" s="43"/>
      <c r="J220" s="228"/>
      <c r="K220" s="228"/>
      <c r="L220" s="44"/>
      <c r="M220" s="122"/>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95"/>
      <c r="G221" s="43"/>
      <c r="H221" s="43"/>
      <c r="I221" s="43"/>
      <c r="J221" s="228"/>
      <c r="K221" s="228"/>
      <c r="L221" s="44"/>
      <c r="M221" s="122"/>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95"/>
      <c r="G222" s="23"/>
      <c r="H222" s="23"/>
      <c r="I222" s="23"/>
      <c r="J222" s="228"/>
      <c r="K222" s="228"/>
      <c r="L222" s="44"/>
      <c r="M222" s="122"/>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95"/>
      <c r="G235" s="43"/>
      <c r="H235" s="43"/>
      <c r="I235" s="43"/>
      <c r="J235" s="228"/>
      <c r="K235" s="228"/>
      <c r="L235" s="44"/>
      <c r="M235" s="122"/>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95"/>
      <c r="G236" s="43"/>
      <c r="H236" s="43"/>
      <c r="I236" s="43"/>
      <c r="J236" s="228"/>
      <c r="K236" s="228"/>
      <c r="L236" s="44"/>
      <c r="M236" s="122"/>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95"/>
      <c r="G237" s="43"/>
      <c r="H237" s="43"/>
      <c r="I237" s="43"/>
      <c r="J237" s="228"/>
      <c r="K237" s="228"/>
      <c r="L237" s="44"/>
      <c r="M237" s="122"/>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95"/>
      <c r="G238" s="23"/>
      <c r="H238" s="23"/>
      <c r="I238" s="23"/>
      <c r="J238" s="228"/>
      <c r="K238" s="228"/>
      <c r="L238" s="44"/>
      <c r="M238" s="122"/>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95"/>
      <c r="G239" s="23"/>
      <c r="H239" s="23"/>
      <c r="I239" s="23"/>
      <c r="J239" s="228"/>
      <c r="K239" s="228"/>
      <c r="L239" s="44"/>
      <c r="M239" s="122"/>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95"/>
      <c r="G240" s="23"/>
      <c r="H240" s="23"/>
      <c r="I240" s="23"/>
      <c r="J240" s="228"/>
      <c r="K240" s="228"/>
      <c r="L240" s="44"/>
      <c r="M240" s="122"/>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95"/>
      <c r="G241" s="23"/>
      <c r="H241" s="23"/>
      <c r="I241" s="23"/>
      <c r="J241" s="228"/>
      <c r="K241" s="228"/>
      <c r="L241" s="44"/>
      <c r="M241" s="122"/>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95"/>
      <c r="G242" s="43"/>
      <c r="H242" s="43"/>
      <c r="I242" s="43"/>
      <c r="J242" s="228"/>
      <c r="K242" s="228"/>
      <c r="L242" s="44"/>
      <c r="M242" s="122"/>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95"/>
      <c r="G243" s="43"/>
      <c r="H243" s="43"/>
      <c r="I243" s="43"/>
      <c r="J243" s="228"/>
      <c r="K243" s="228"/>
      <c r="L243" s="44"/>
      <c r="M243" s="122"/>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95"/>
      <c r="G244" s="23"/>
      <c r="H244" s="23"/>
      <c r="I244" s="23"/>
      <c r="J244" s="228"/>
      <c r="K244" s="228"/>
      <c r="L244" s="44"/>
      <c r="M244" s="122"/>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95"/>
      <c r="G245" s="43"/>
      <c r="H245" s="43"/>
      <c r="I245" s="43"/>
      <c r="J245" s="228"/>
      <c r="K245" s="228"/>
      <c r="L245" s="44"/>
      <c r="M245" s="122"/>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95"/>
      <c r="G246" s="43"/>
      <c r="H246" s="43"/>
      <c r="I246" s="43"/>
      <c r="J246" s="228"/>
      <c r="K246" s="228"/>
      <c r="L246" s="44"/>
      <c r="M246" s="122"/>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95"/>
      <c r="G247" s="43"/>
      <c r="H247" s="43"/>
      <c r="I247" s="43"/>
      <c r="J247" s="228"/>
      <c r="K247" s="228"/>
      <c r="L247" s="44"/>
      <c r="M247" s="122"/>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95"/>
      <c r="G248" s="23"/>
      <c r="H248" s="23"/>
      <c r="I248" s="23"/>
      <c r="J248" s="228"/>
      <c r="K248" s="228"/>
      <c r="L248" s="44"/>
      <c r="M248" s="122"/>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95"/>
      <c r="G257" s="43"/>
      <c r="H257" s="43"/>
      <c r="I257" s="43"/>
      <c r="J257" s="228"/>
      <c r="K257" s="228"/>
      <c r="L257" s="44"/>
      <c r="M257" s="122"/>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95"/>
      <c r="G258" s="43"/>
      <c r="H258" s="43"/>
      <c r="I258" s="43"/>
      <c r="J258" s="228"/>
      <c r="K258" s="228"/>
      <c r="L258" s="44"/>
      <c r="M258" s="122"/>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95"/>
      <c r="G259" s="43"/>
      <c r="H259" s="43"/>
      <c r="I259" s="43"/>
      <c r="J259" s="228"/>
      <c r="K259" s="228"/>
      <c r="L259" s="44"/>
      <c r="M259" s="122"/>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95"/>
      <c r="G260" s="43"/>
      <c r="H260" s="43"/>
      <c r="I260" s="43"/>
      <c r="J260" s="228"/>
      <c r="K260" s="228"/>
      <c r="L260" s="44"/>
      <c r="M260" s="122"/>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95"/>
      <c r="G275" s="23"/>
      <c r="H275" s="23"/>
      <c r="I275" s="23"/>
      <c r="J275" s="228"/>
      <c r="K275" s="228"/>
      <c r="L275" s="44"/>
      <c r="M275" s="122"/>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95"/>
      <c r="G276" s="23"/>
      <c r="H276" s="23"/>
      <c r="I276" s="23"/>
      <c r="J276" s="228"/>
      <c r="K276" s="228"/>
      <c r="L276" s="44"/>
      <c r="M276" s="122"/>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95"/>
      <c r="G277" s="23"/>
      <c r="H277" s="23"/>
      <c r="I277" s="23"/>
      <c r="J277" s="228"/>
      <c r="K277" s="228"/>
      <c r="L277" s="44"/>
      <c r="M277" s="122"/>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95"/>
      <c r="G278" s="43"/>
      <c r="H278" s="43"/>
      <c r="I278" s="43"/>
      <c r="J278" s="228"/>
      <c r="K278" s="228"/>
      <c r="L278" s="44"/>
      <c r="M278" s="122"/>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95"/>
      <c r="G279" s="43"/>
      <c r="H279" s="43"/>
      <c r="I279" s="43"/>
      <c r="J279" s="228"/>
      <c r="K279" s="228"/>
      <c r="L279" s="44"/>
      <c r="M279" s="122"/>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95"/>
      <c r="G280" s="23"/>
      <c r="H280" s="23"/>
      <c r="I280" s="23"/>
      <c r="J280" s="228"/>
      <c r="K280" s="228"/>
      <c r="L280" s="44"/>
      <c r="M280" s="122"/>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95"/>
      <c r="G281" s="43"/>
      <c r="H281" s="43"/>
      <c r="I281" s="43"/>
      <c r="J281" s="228"/>
      <c r="K281" s="228"/>
      <c r="L281" s="44"/>
      <c r="M281" s="122"/>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95"/>
      <c r="G282" s="23"/>
      <c r="H282" s="23"/>
      <c r="I282" s="23"/>
      <c r="J282" s="228"/>
      <c r="K282" s="228"/>
      <c r="L282" s="44"/>
      <c r="M282" s="122"/>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95"/>
      <c r="G283" s="43"/>
      <c r="H283" s="43"/>
      <c r="I283" s="43"/>
      <c r="J283" s="228"/>
      <c r="K283" s="228"/>
      <c r="L283" s="44"/>
      <c r="M283" s="122"/>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95"/>
      <c r="G284" s="23"/>
      <c r="H284" s="23"/>
      <c r="I284" s="23"/>
      <c r="J284" s="228"/>
      <c r="K284" s="228"/>
      <c r="L284" s="44"/>
      <c r="M284" s="122"/>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95"/>
      <c r="G285" s="43"/>
      <c r="H285" s="43"/>
      <c r="I285" s="43"/>
      <c r="J285" s="228"/>
      <c r="K285" s="228"/>
      <c r="L285" s="44"/>
      <c r="M285" s="122"/>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95"/>
      <c r="G288" s="43"/>
      <c r="H288" s="43"/>
      <c r="I288" s="43"/>
      <c r="J288" s="228"/>
      <c r="K288" s="228"/>
      <c r="L288" s="44"/>
      <c r="M288" s="122"/>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138"/>
      <c r="I311" s="138"/>
      <c r="J311" s="228"/>
      <c r="K311" s="228"/>
      <c r="L311" s="44"/>
      <c r="M311" s="122"/>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95"/>
      <c r="G312" s="43"/>
      <c r="H312" s="43"/>
      <c r="I312" s="43"/>
      <c r="J312" s="228"/>
      <c r="K312" s="228"/>
      <c r="L312" s="44"/>
      <c r="M312" s="122"/>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95"/>
      <c r="G313" s="23"/>
      <c r="H313" s="23"/>
      <c r="I313" s="23"/>
      <c r="J313" s="228"/>
      <c r="K313" s="228"/>
      <c r="L313" s="44"/>
      <c r="M313" s="122"/>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95"/>
      <c r="G314" s="23"/>
      <c r="H314" s="23"/>
      <c r="I314" s="23"/>
      <c r="J314" s="228"/>
      <c r="K314" s="228"/>
      <c r="L314" s="44"/>
      <c r="M314" s="122"/>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95"/>
      <c r="G315" s="43"/>
      <c r="H315" s="43"/>
      <c r="I315" s="43"/>
      <c r="J315" s="228"/>
      <c r="K315" s="228"/>
      <c r="L315" s="44"/>
      <c r="M315" s="122"/>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95"/>
      <c r="G316" s="43"/>
      <c r="H316" s="43"/>
      <c r="I316" s="43"/>
      <c r="J316" s="228"/>
      <c r="K316" s="228"/>
      <c r="L316" s="44"/>
      <c r="M316" s="122"/>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95"/>
      <c r="G317" s="43"/>
      <c r="H317" s="43"/>
      <c r="I317" s="43"/>
      <c r="J317" s="228"/>
      <c r="K317" s="228"/>
      <c r="L317" s="44"/>
      <c r="M317" s="122"/>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95"/>
      <c r="G318" s="43"/>
      <c r="H318" s="43"/>
      <c r="I318" s="43"/>
      <c r="J318" s="228"/>
      <c r="K318" s="228"/>
      <c r="L318" s="44"/>
      <c r="M318" s="122"/>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95"/>
      <c r="G319" s="23"/>
      <c r="H319" s="23"/>
      <c r="I319" s="23"/>
      <c r="J319" s="228"/>
      <c r="K319" s="228"/>
      <c r="L319" s="44"/>
      <c r="M319" s="122"/>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95"/>
      <c r="G320" s="23"/>
      <c r="H320" s="23"/>
      <c r="I320" s="23"/>
      <c r="J320" s="228"/>
      <c r="K320" s="228"/>
      <c r="L320" s="44"/>
      <c r="M320" s="122"/>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95"/>
      <c r="G321" s="23"/>
      <c r="H321" s="23"/>
      <c r="I321" s="23"/>
      <c r="J321" s="228"/>
      <c r="K321" s="228"/>
      <c r="L321" s="44"/>
      <c r="M321" s="122"/>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95"/>
      <c r="G322" s="23"/>
      <c r="H322" s="23"/>
      <c r="I322" s="23"/>
      <c r="J322" s="228"/>
      <c r="K322" s="228"/>
      <c r="L322" s="44"/>
      <c r="M322" s="122"/>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95"/>
      <c r="G323" s="23"/>
      <c r="H323" s="23"/>
      <c r="I323" s="23"/>
      <c r="J323" s="228"/>
      <c r="K323" s="228"/>
      <c r="L323" s="44"/>
      <c r="M323" s="122"/>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95"/>
      <c r="G324" s="43"/>
      <c r="H324" s="43"/>
      <c r="I324" s="43"/>
      <c r="J324" s="228"/>
      <c r="K324" s="228"/>
      <c r="L324" s="44"/>
      <c r="M324" s="122"/>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95"/>
      <c r="G325" s="23"/>
      <c r="H325" s="23"/>
      <c r="I325" s="23"/>
      <c r="J325" s="228"/>
      <c r="K325" s="228"/>
      <c r="L325" s="44"/>
      <c r="M325" s="122"/>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95"/>
      <c r="G326" s="43"/>
      <c r="H326" s="43"/>
      <c r="I326" s="43"/>
      <c r="J326" s="228"/>
      <c r="K326" s="228"/>
      <c r="L326" s="44"/>
      <c r="M326" s="122"/>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95"/>
      <c r="G327" s="43"/>
      <c r="H327" s="43"/>
      <c r="I327" s="43"/>
      <c r="J327" s="228"/>
      <c r="K327" s="228"/>
      <c r="L327" s="44"/>
      <c r="M327" s="122"/>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95"/>
      <c r="G328" s="43"/>
      <c r="H328" s="43"/>
      <c r="I328" s="43"/>
      <c r="J328" s="228"/>
      <c r="K328" s="228"/>
      <c r="L328" s="44"/>
      <c r="M328" s="122"/>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95"/>
      <c r="G329" s="43"/>
      <c r="H329" s="43"/>
      <c r="I329" s="43"/>
      <c r="J329" s="228"/>
      <c r="K329" s="228"/>
      <c r="L329" s="44"/>
      <c r="M329" s="122"/>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95"/>
      <c r="G330" s="23"/>
      <c r="H330" s="23"/>
      <c r="I330" s="23"/>
      <c r="J330" s="228"/>
      <c r="K330" s="228"/>
      <c r="L330" s="44"/>
      <c r="M330" s="122"/>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95"/>
      <c r="G331" s="43"/>
      <c r="H331" s="43"/>
      <c r="I331" s="43"/>
      <c r="J331" s="228"/>
      <c r="K331" s="228"/>
      <c r="L331" s="44"/>
      <c r="M331" s="122"/>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95"/>
      <c r="G332" s="43"/>
      <c r="H332" s="43"/>
      <c r="I332" s="43"/>
      <c r="J332" s="228"/>
      <c r="K332" s="228"/>
      <c r="L332" s="44"/>
      <c r="M332" s="122"/>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95"/>
      <c r="G333" s="43"/>
      <c r="H333" s="43"/>
      <c r="I333" s="43"/>
      <c r="J333" s="228"/>
      <c r="K333" s="228"/>
      <c r="L333" s="44"/>
      <c r="M333" s="122"/>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95"/>
      <c r="G343" s="23"/>
      <c r="H343" s="23"/>
      <c r="I343" s="23"/>
      <c r="J343" s="228"/>
      <c r="K343" s="228"/>
      <c r="L343" s="44"/>
      <c r="M343" s="122"/>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95"/>
      <c r="G344" s="43"/>
      <c r="H344" s="43"/>
      <c r="I344" s="43"/>
      <c r="J344" s="228"/>
      <c r="K344" s="228"/>
      <c r="L344" s="44"/>
      <c r="M344" s="122"/>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95"/>
      <c r="G345" s="43"/>
      <c r="H345" s="43"/>
      <c r="I345" s="43"/>
      <c r="J345" s="228"/>
      <c r="K345" s="228"/>
      <c r="L345" s="44"/>
      <c r="M345" s="122"/>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95"/>
      <c r="G346" s="43"/>
      <c r="H346" s="43"/>
      <c r="I346" s="43"/>
      <c r="J346" s="228"/>
      <c r="K346" s="228"/>
      <c r="L346" s="44"/>
      <c r="M346" s="122"/>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95"/>
      <c r="G347" s="43"/>
      <c r="H347" s="43"/>
      <c r="I347" s="43"/>
      <c r="J347" s="228"/>
      <c r="K347" s="228"/>
      <c r="L347" s="44"/>
      <c r="M347" s="122"/>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95"/>
      <c r="G348" s="23"/>
      <c r="H348" s="23"/>
      <c r="I348" s="23"/>
      <c r="J348" s="228"/>
      <c r="K348" s="228"/>
      <c r="L348" s="44"/>
      <c r="M348" s="122"/>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95"/>
      <c r="G349" s="23"/>
      <c r="H349" s="23"/>
      <c r="I349" s="23"/>
      <c r="J349" s="228"/>
      <c r="K349" s="228"/>
      <c r="L349" s="44"/>
      <c r="M349" s="122"/>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95"/>
      <c r="G350" s="43"/>
      <c r="H350" s="43"/>
      <c r="I350" s="43"/>
      <c r="J350" s="228"/>
      <c r="K350" s="228"/>
      <c r="L350" s="44"/>
      <c r="M350" s="122"/>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95"/>
      <c r="G351" s="23"/>
      <c r="H351" s="23"/>
      <c r="I351" s="23"/>
      <c r="J351" s="228"/>
      <c r="K351" s="228"/>
      <c r="L351" s="44"/>
      <c r="M351" s="122"/>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95"/>
      <c r="G352" s="43"/>
      <c r="H352" s="43"/>
      <c r="I352" s="43"/>
      <c r="J352" s="228"/>
      <c r="K352" s="228"/>
      <c r="L352" s="44"/>
      <c r="M352" s="122"/>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95"/>
      <c r="G353" s="23"/>
      <c r="H353" s="23"/>
      <c r="I353" s="23"/>
      <c r="J353" s="228"/>
      <c r="K353" s="228"/>
      <c r="L353" s="44"/>
      <c r="M353" s="122"/>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95"/>
      <c r="G354" s="43"/>
      <c r="H354" s="43"/>
      <c r="I354" s="43"/>
      <c r="J354" s="228"/>
      <c r="K354" s="228"/>
      <c r="L354" s="44"/>
      <c r="M354" s="122"/>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95"/>
      <c r="G376" s="43"/>
      <c r="H376" s="43"/>
      <c r="I376" s="43"/>
      <c r="J376" s="228"/>
      <c r="K376" s="228"/>
      <c r="L376" s="44"/>
      <c r="M376" s="122"/>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95"/>
      <c r="G377" s="23"/>
      <c r="H377" s="23"/>
      <c r="I377" s="23"/>
      <c r="J377" s="228"/>
      <c r="K377" s="228"/>
      <c r="L377" s="44"/>
      <c r="M377" s="122"/>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95"/>
      <c r="G378" s="23"/>
      <c r="H378" s="23"/>
      <c r="I378" s="23"/>
      <c r="J378" s="228"/>
      <c r="K378" s="228"/>
      <c r="L378" s="44"/>
      <c r="M378" s="122"/>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95"/>
      <c r="G379" s="23"/>
      <c r="H379" s="23"/>
      <c r="I379" s="23"/>
      <c r="J379" s="228"/>
      <c r="K379" s="228"/>
      <c r="L379" s="44"/>
      <c r="M379" s="122"/>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95"/>
      <c r="G380" s="43"/>
      <c r="H380" s="43"/>
      <c r="I380" s="43"/>
      <c r="J380" s="228"/>
      <c r="K380" s="228"/>
      <c r="L380" s="44"/>
      <c r="M380" s="122"/>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95"/>
      <c r="G381" s="43"/>
      <c r="H381" s="43"/>
      <c r="I381" s="43"/>
      <c r="J381" s="228"/>
      <c r="K381" s="228"/>
      <c r="L381" s="44"/>
      <c r="M381" s="122"/>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95"/>
      <c r="G382" s="43"/>
      <c r="H382" s="43"/>
      <c r="I382" s="43"/>
      <c r="J382" s="228"/>
      <c r="K382" s="228"/>
      <c r="L382" s="44"/>
      <c r="M382" s="122"/>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95"/>
      <c r="G383" s="43"/>
      <c r="H383" s="43"/>
      <c r="I383" s="43"/>
      <c r="J383" s="228"/>
      <c r="K383" s="228"/>
      <c r="L383" s="44"/>
      <c r="M383" s="122"/>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95"/>
      <c r="G384" s="43"/>
      <c r="H384" s="43"/>
      <c r="I384" s="43"/>
      <c r="J384" s="228"/>
      <c r="K384" s="228"/>
      <c r="L384" s="44"/>
      <c r="M384" s="122"/>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95"/>
      <c r="G385" s="43"/>
      <c r="H385" s="43"/>
      <c r="I385" s="43"/>
      <c r="J385" s="228"/>
      <c r="K385" s="228"/>
      <c r="L385" s="44"/>
      <c r="M385" s="122"/>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95"/>
      <c r="G396" s="43"/>
      <c r="H396" s="43"/>
      <c r="I396" s="43"/>
      <c r="J396" s="228"/>
      <c r="K396" s="228"/>
      <c r="L396" s="44"/>
      <c r="M396" s="122"/>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95"/>
      <c r="G397" s="43"/>
      <c r="H397" s="43"/>
      <c r="I397" s="43"/>
      <c r="J397" s="228"/>
      <c r="K397" s="228"/>
      <c r="L397" s="44"/>
      <c r="M397" s="122"/>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95"/>
      <c r="G398" s="43"/>
      <c r="H398" s="43"/>
      <c r="I398" s="43"/>
      <c r="J398" s="228"/>
      <c r="K398" s="228"/>
      <c r="L398" s="44"/>
      <c r="M398" s="122"/>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95"/>
      <c r="G399" s="23"/>
      <c r="H399" s="23"/>
      <c r="I399" s="23"/>
      <c r="J399" s="228"/>
      <c r="K399" s="228"/>
      <c r="L399" s="44"/>
      <c r="M399" s="122"/>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95"/>
      <c r="G400" s="23"/>
      <c r="H400" s="23"/>
      <c r="I400" s="23"/>
      <c r="J400" s="228"/>
      <c r="K400" s="228"/>
      <c r="L400" s="44"/>
      <c r="M400" s="122"/>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95"/>
      <c r="G419" s="43"/>
      <c r="H419" s="43"/>
      <c r="I419" s="43"/>
      <c r="J419" s="228"/>
      <c r="K419" s="228"/>
      <c r="L419" s="44"/>
      <c r="M419" s="122"/>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95"/>
      <c r="G449" s="43"/>
      <c r="H449" s="43"/>
      <c r="I449" s="43"/>
      <c r="J449" s="228"/>
      <c r="K449" s="228"/>
      <c r="L449" s="44"/>
      <c r="M449" s="122"/>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95"/>
      <c r="G450" s="23"/>
      <c r="H450" s="23"/>
      <c r="I450" s="23"/>
      <c r="J450" s="228"/>
      <c r="K450" s="228"/>
      <c r="L450" s="44"/>
      <c r="M450" s="122"/>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200"/>
      <c r="D482" s="200"/>
      <c r="E482" s="200"/>
      <c r="F482" s="202"/>
      <c r="G482" s="200"/>
      <c r="H482" s="200"/>
      <c r="I482" s="200"/>
      <c r="J482" s="229"/>
      <c r="K482" s="229"/>
      <c r="L482" s="44"/>
      <c r="M482" s="20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200"/>
      <c r="D483" s="200"/>
      <c r="E483" s="200"/>
      <c r="F483" s="202"/>
      <c r="G483" s="200"/>
      <c r="H483" s="200"/>
      <c r="I483" s="200"/>
      <c r="J483" s="229"/>
      <c r="K483" s="229"/>
      <c r="L483" s="204"/>
      <c r="M483" s="20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200"/>
      <c r="D484" s="200"/>
      <c r="E484" s="200"/>
      <c r="F484" s="202"/>
      <c r="G484" s="200"/>
      <c r="H484" s="200"/>
      <c r="I484" s="200"/>
      <c r="J484" s="229"/>
      <c r="K484" s="229"/>
      <c r="L484" s="204"/>
      <c r="M484" s="20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200"/>
      <c r="D485" s="200"/>
      <c r="E485" s="200"/>
      <c r="F485" s="202"/>
      <c r="G485" s="200"/>
      <c r="H485" s="200"/>
      <c r="I485" s="200"/>
      <c r="J485" s="229"/>
      <c r="K485" s="229"/>
      <c r="L485" s="204"/>
      <c r="M485" s="20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200"/>
      <c r="D486" s="200"/>
      <c r="E486" s="200"/>
      <c r="F486" s="202"/>
      <c r="G486" s="200"/>
      <c r="H486" s="200"/>
      <c r="I486" s="200"/>
      <c r="J486" s="229"/>
      <c r="K486" s="229"/>
      <c r="L486" s="204"/>
      <c r="M486" s="20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95"/>
      <c r="G532" s="43"/>
      <c r="H532" s="43"/>
      <c r="I532" s="43"/>
      <c r="J532" s="228"/>
      <c r="K532" s="228"/>
      <c r="L532" s="44"/>
      <c r="M532" s="122"/>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95"/>
      <c r="G543" s="43"/>
      <c r="H543" s="43"/>
      <c r="I543" s="43"/>
      <c r="J543" s="228"/>
      <c r="K543" s="228"/>
      <c r="L543" s="44"/>
      <c r="M543" s="122"/>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95"/>
      <c r="G554" s="43"/>
      <c r="H554" s="43"/>
      <c r="I554" s="43"/>
      <c r="J554" s="228"/>
      <c r="K554" s="228"/>
      <c r="L554" s="44"/>
      <c r="M554" s="122"/>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95"/>
      <c r="G588" s="23"/>
      <c r="H588" s="23"/>
      <c r="I588" s="23"/>
      <c r="J588" s="228"/>
      <c r="K588" s="228"/>
      <c r="L588" s="44"/>
      <c r="M588" s="122"/>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C606" s="201"/>
      <c r="D606" s="201"/>
      <c r="E606" s="201"/>
      <c r="F606" s="203"/>
      <c r="G606" s="201"/>
      <c r="H606" s="201"/>
      <c r="I606" s="201"/>
      <c r="J606" s="230"/>
      <c r="K606" s="230"/>
      <c r="L606" s="44"/>
      <c r="M606" s="201"/>
      <c r="N606" s="205"/>
    </row>
    <row r="607" spans="1:23" x14ac:dyDescent="0.25">
      <c r="C607" s="201"/>
      <c r="D607" s="201"/>
      <c r="E607" s="201"/>
      <c r="F607" s="203"/>
      <c r="G607" s="201"/>
      <c r="H607" s="201"/>
      <c r="I607" s="201"/>
      <c r="J607" s="230"/>
      <c r="K607" s="230"/>
      <c r="L607" s="201"/>
      <c r="M607" s="201"/>
      <c r="N607" s="205"/>
    </row>
    <row r="608" spans="1:23" x14ac:dyDescent="0.25">
      <c r="C608" s="201"/>
      <c r="D608" s="201"/>
      <c r="E608" s="201"/>
      <c r="F608" s="203"/>
      <c r="G608" s="201"/>
      <c r="H608" s="201"/>
      <c r="I608" s="201"/>
      <c r="J608" s="230"/>
      <c r="K608" s="230"/>
      <c r="L608" s="201"/>
      <c r="M608" s="201"/>
      <c r="N608" s="205"/>
    </row>
    <row r="609" spans="3:14" x14ac:dyDescent="0.25">
      <c r="C609" s="201"/>
      <c r="D609" s="201"/>
      <c r="E609" s="201"/>
      <c r="F609" s="203"/>
      <c r="G609" s="201"/>
      <c r="H609" s="201"/>
      <c r="I609" s="201"/>
      <c r="J609" s="230"/>
      <c r="K609" s="230"/>
      <c r="L609" s="201"/>
      <c r="M609" s="201"/>
      <c r="N609" s="205"/>
    </row>
    <row r="610" spans="3:14" x14ac:dyDescent="0.25">
      <c r="C610" s="201"/>
      <c r="D610" s="201"/>
      <c r="E610" s="201"/>
      <c r="F610" s="203"/>
      <c r="G610" s="201"/>
      <c r="H610" s="201"/>
      <c r="I610" s="201"/>
      <c r="J610" s="230"/>
      <c r="K610" s="230"/>
      <c r="L610" s="201"/>
      <c r="M610" s="201"/>
      <c r="N610" s="205"/>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N5:N605">
    <cfRule type="cellIs" dxfId="473" priority="84" operator="greaterThan">
      <formula>0</formula>
    </cfRule>
    <cfRule type="cellIs" dxfId="472" priority="85" operator="lessThan">
      <formula>0</formula>
    </cfRule>
  </conditionalFormatting>
  <conditionalFormatting sqref="M120:M605">
    <cfRule type="containsText" dxfId="471" priority="68" operator="containsText" text="Não Pago">
      <formula>NOT(ISERROR(SEARCH("Não Pago",M120)))</formula>
    </cfRule>
    <cfRule type="containsText" dxfId="470" priority="69" operator="containsText" text="Pago">
      <formula>NOT(ISERROR(SEARCH("Pago",M120)))</formula>
    </cfRule>
  </conditionalFormatting>
  <conditionalFormatting sqref="M21:M119">
    <cfRule type="containsText" dxfId="469" priority="66" operator="containsText" text="Não Pago">
      <formula>NOT(ISERROR(SEARCH("Não Pago",M21)))</formula>
    </cfRule>
    <cfRule type="containsText" dxfId="468" priority="67" operator="containsText" text="Pago">
      <formula>NOT(ISERROR(SEARCH("Pago",M21)))</formula>
    </cfRule>
  </conditionalFormatting>
  <conditionalFormatting sqref="M5:M19">
    <cfRule type="containsText" dxfId="467" priority="64" operator="containsText" text="Não Pago">
      <formula>NOT(ISERROR(SEARCH("Não Pago",M5)))</formula>
    </cfRule>
    <cfRule type="containsText" dxfId="466" priority="65" operator="containsText" text="Pago">
      <formula>NOT(ISERROR(SEARCH("Pago",M5)))</formula>
    </cfRule>
  </conditionalFormatting>
  <conditionalFormatting sqref="M20">
    <cfRule type="containsText" dxfId="465" priority="62" operator="containsText" text="Não Pago">
      <formula>NOT(ISERROR(SEARCH("Não Pago",M20)))</formula>
    </cfRule>
    <cfRule type="containsText" dxfId="464" priority="63" operator="containsText" text="Pago">
      <formula>NOT(ISERROR(SEARCH("Pago",M20)))</formula>
    </cfRule>
  </conditionalFormatting>
  <conditionalFormatting sqref="L606">
    <cfRule type="containsText" dxfId="463" priority="60" operator="containsText" text="Não Pago">
      <formula>NOT(ISERROR(SEARCH("Não Pago",L606)))</formula>
    </cfRule>
    <cfRule type="containsText" dxfId="462" priority="61" operator="containsText" text="Pago">
      <formula>NOT(ISERROR(SEARCH("Pago",L606)))</formula>
    </cfRule>
  </conditionalFormatting>
  <conditionalFormatting sqref="E21:E276 E293:E548 E565:E605">
    <cfRule type="containsText" dxfId="461" priority="42" operator="containsText" text="Despesa">
      <formula>NOT(ISERROR(SEARCH("Despesa",E21)))</formula>
    </cfRule>
    <cfRule type="containsText" dxfId="460" priority="43" operator="containsText" text="Receita">
      <formula>NOT(ISERROR(SEARCH("Receita",E21)))</formula>
    </cfRule>
  </conditionalFormatting>
  <conditionalFormatting sqref="E21:E276 E293:E548 E565:E605">
    <cfRule type="expression" dxfId="459" priority="44" stopIfTrue="1">
      <formula>NOT(ISERROR(SEARCH("Investimentos",E21)))</formula>
    </cfRule>
  </conditionalFormatting>
  <conditionalFormatting sqref="E5:E6 E8:E605">
    <cfRule type="containsText" dxfId="458" priority="31" operator="containsText" text="INVESTIMENTOS">
      <formula>NOT(ISERROR(SEARCH("INVESTIMENTOS",E5)))</formula>
    </cfRule>
    <cfRule type="containsText" dxfId="457" priority="32" operator="containsText" text="DESPESAS DE MARKETING">
      <formula>NOT(ISERROR(SEARCH("DESPESAS DE MARKETING",E5)))</formula>
    </cfRule>
    <cfRule type="containsText" dxfId="456" priority="33" operator="containsText" text="DESPESAS NÃO OPERACIONAIS">
      <formula>NOT(ISERROR(SEARCH("DESPESAS NÃO OPERACIONAIS",E5)))</formula>
    </cfRule>
    <cfRule type="containsText" dxfId="455" priority="34" operator="containsText" text="DESPESAS COM RH">
      <formula>NOT(ISERROR(SEARCH("DESPESAS COM RH",E5)))</formula>
    </cfRule>
    <cfRule type="containsText" dxfId="454" priority="35" operator="containsText" text="DESPESAS COM SERVIÇOS">
      <formula>NOT(ISERROR(SEARCH("DESPESAS COM SERVIÇOS",E5)))</formula>
    </cfRule>
    <cfRule type="containsText" dxfId="453" priority="36" operator="containsText" text="DESPESAS COM PRODUTOS">
      <formula>NOT(ISERROR(SEARCH("DESPESAS COM PRODUTOS",E5)))</formula>
    </cfRule>
    <cfRule type="containsText" dxfId="452" priority="37" operator="containsText" text="IMPOSTOS">
      <formula>NOT(ISERROR(SEARCH("IMPOSTOS",E5)))</formula>
    </cfRule>
    <cfRule type="containsText" dxfId="451" priority="40" operator="containsText" text="Despesa">
      <formula>NOT(ISERROR(SEARCH("Despesa",E5)))</formula>
    </cfRule>
    <cfRule type="containsText" dxfId="450" priority="41" operator="containsText" text="Receita">
      <formula>NOT(ISERROR(SEARCH("Receita",E5)))</formula>
    </cfRule>
  </conditionalFormatting>
  <conditionalFormatting sqref="E5:E6 E8:E605">
    <cfRule type="expression" dxfId="449" priority="45" stopIfTrue="1">
      <formula>NOT(ISERROR(SEARCH("Investimentos",E5)))</formula>
    </cfRule>
  </conditionalFormatting>
  <conditionalFormatting sqref="E20 E292 E564">
    <cfRule type="containsText" dxfId="448" priority="38" operator="containsText" text="Despesa">
      <formula>NOT(ISERROR(SEARCH("Despesa",E20)))</formula>
    </cfRule>
    <cfRule type="containsText" dxfId="447" priority="39" operator="containsText" text="Receita">
      <formula>NOT(ISERROR(SEARCH("Receita",E20)))</formula>
    </cfRule>
  </conditionalFormatting>
  <conditionalFormatting sqref="E20 E292 E564">
    <cfRule type="expression" dxfId="446" priority="46" stopIfTrue="1">
      <formula>NOT(ISERROR(SEARCH("Investimentos",E20)))</formula>
    </cfRule>
  </conditionalFormatting>
  <conditionalFormatting sqref="L21:L586 L603:L605">
    <cfRule type="containsText" dxfId="445" priority="29" operator="containsText" text="Não Pago">
      <formula>NOT(ISERROR(SEARCH("Não Pago",L21)))</formula>
    </cfRule>
    <cfRule type="containsText" dxfId="444" priority="30" operator="containsText" text="Pago">
      <formula>NOT(ISERROR(SEARCH("Pago",L21)))</formula>
    </cfRule>
  </conditionalFormatting>
  <conditionalFormatting sqref="L5:L605">
    <cfRule type="containsText" dxfId="443" priority="27" operator="containsText" text="Não Pago">
      <formula>NOT(ISERROR(SEARCH("Não Pago",L5)))</formula>
    </cfRule>
    <cfRule type="containsText" dxfId="442" priority="28" operator="containsText" text="Pago">
      <formula>NOT(ISERROR(SEARCH("Pago",L5)))</formula>
    </cfRule>
  </conditionalFormatting>
  <conditionalFormatting sqref="L20 L602">
    <cfRule type="containsText" dxfId="441" priority="25" operator="containsText" text="Não Pago">
      <formula>NOT(ISERROR(SEARCH("Não Pago",L20)))</formula>
    </cfRule>
    <cfRule type="containsText" dxfId="440" priority="26" operator="containsText" text="Pago">
      <formula>NOT(ISERROR(SEARCH("Pago",L20)))</formula>
    </cfRule>
  </conditionalFormatting>
  <conditionalFormatting sqref="L5:L605">
    <cfRule type="cellIs" dxfId="439" priority="24" operator="equal">
      <formula>"Realizado"</formula>
    </cfRule>
  </conditionalFormatting>
  <conditionalFormatting sqref="L22 L604">
    <cfRule type="containsText" dxfId="438" priority="22" operator="containsText" text="Não Pago">
      <formula>NOT(ISERROR(SEARCH("Não Pago",L22)))</formula>
    </cfRule>
    <cfRule type="containsText" dxfId="437" priority="23" operator="containsText" text="Pago">
      <formula>NOT(ISERROR(SEARCH("Pago",L22)))</formula>
    </cfRule>
  </conditionalFormatting>
  <conditionalFormatting sqref="L27">
    <cfRule type="containsText" dxfId="436" priority="20" operator="containsText" text="Não Pago">
      <formula>NOT(ISERROR(SEARCH("Não Pago",L27)))</formula>
    </cfRule>
    <cfRule type="containsText" dxfId="435" priority="21" operator="containsText" text="Pago">
      <formula>NOT(ISERROR(SEARCH("Pago",L27)))</formula>
    </cfRule>
  </conditionalFormatting>
  <conditionalFormatting sqref="L34">
    <cfRule type="containsText" dxfId="434" priority="18" operator="containsText" text="Não Pago">
      <formula>NOT(ISERROR(SEARCH("Não Pago",L34)))</formula>
    </cfRule>
    <cfRule type="containsText" dxfId="433" priority="19" operator="containsText" text="Pago">
      <formula>NOT(ISERROR(SEARCH("Pago",L34)))</formula>
    </cfRule>
  </conditionalFormatting>
  <conditionalFormatting sqref="Q7:Q8">
    <cfRule type="cellIs" dxfId="432" priority="17" operator="greaterThan">
      <formula>0</formula>
    </cfRule>
  </conditionalFormatting>
  <conditionalFormatting sqref="Q9:Q10">
    <cfRule type="cellIs" dxfId="431" priority="16" operator="greaterThan">
      <formula>0</formula>
    </cfRule>
  </conditionalFormatting>
  <conditionalFormatting sqref="Q11:Q12">
    <cfRule type="cellIs" dxfId="430" priority="14" operator="greaterThan">
      <formula>0</formula>
    </cfRule>
    <cfRule type="cellIs" dxfId="429" priority="15" operator="lessThan">
      <formula>0</formula>
    </cfRule>
  </conditionalFormatting>
  <conditionalFormatting sqref="Q13:Q14">
    <cfRule type="cellIs" dxfId="428" priority="12" operator="lessThan">
      <formula>0</formula>
    </cfRule>
    <cfRule type="cellIs" dxfId="427" priority="13" operator="greaterThan">
      <formula>0</formula>
    </cfRule>
  </conditionalFormatting>
  <conditionalFormatting sqref="E7">
    <cfRule type="containsText" dxfId="426" priority="2" operator="containsText" text="INVESTIMENTOS">
      <formula>NOT(ISERROR(SEARCH("INVESTIMENTOS",E7)))</formula>
    </cfRule>
    <cfRule type="containsText" dxfId="425" priority="3" operator="containsText" text="DESPESAS DE MARKETING">
      <formula>NOT(ISERROR(SEARCH("DESPESAS DE MARKETING",E7)))</formula>
    </cfRule>
    <cfRule type="containsText" dxfId="424" priority="4" operator="containsText" text="DESPESAS NÃO OPERACIONAIS">
      <formula>NOT(ISERROR(SEARCH("DESPESAS NÃO OPERACIONAIS",E7)))</formula>
    </cfRule>
    <cfRule type="containsText" dxfId="423" priority="5" operator="containsText" text="DESPESAS COM RH">
      <formula>NOT(ISERROR(SEARCH("DESPESAS COM RH",E7)))</formula>
    </cfRule>
    <cfRule type="containsText" dxfId="422" priority="6" operator="containsText" text="DESPESAS COM SERVIÇOS">
      <formula>NOT(ISERROR(SEARCH("DESPESAS COM SERVIÇOS",E7)))</formula>
    </cfRule>
    <cfRule type="containsText" dxfId="421" priority="7" operator="containsText" text="DESPESAS COM PRODUTOS">
      <formula>NOT(ISERROR(SEARCH("DESPESAS COM PRODUTOS",E7)))</formula>
    </cfRule>
    <cfRule type="containsText" dxfId="420" priority="8" operator="containsText" text="IMPOSTOS">
      <formula>NOT(ISERROR(SEARCH("IMPOSTOS",E7)))</formula>
    </cfRule>
    <cfRule type="containsText" dxfId="419" priority="9" operator="containsText" text="Despesa">
      <formula>NOT(ISERROR(SEARCH("Despesa",E7)))</formula>
    </cfRule>
    <cfRule type="containsText" dxfId="418" priority="10" operator="containsText" text="Receita">
      <formula>NOT(ISERROR(SEARCH("Receita",E7)))</formula>
    </cfRule>
  </conditionalFormatting>
  <conditionalFormatting sqref="E7">
    <cfRule type="expression" dxfId="417" priority="11" stopIfTrue="1">
      <formula>NOT(ISERROR(SEARCH("Investimentos",E7)))</formula>
    </cfRule>
  </conditionalFormatting>
  <conditionalFormatting sqref="Q5:Q6">
    <cfRule type="cellIs" dxfId="416" priority="1" operator="greaterThan">
      <formula>0</formula>
    </cfRule>
  </conditionalFormatting>
  <dataValidations count="6">
    <dataValidation type="list" allowBlank="1" showInputMessage="1" showErrorMessage="1" sqref="L189:L606 L5" xr:uid="{F75D169E-55AF-4C7D-9C9E-4A1879810A9B}">
      <formula1>"Pago,Não Pago"</formula1>
    </dataValidation>
    <dataValidation type="list" allowBlank="1" showInputMessage="1" showErrorMessage="1" sqref="G5:H605" xr:uid="{7C0260F0-5A81-4E61-8613-7A12E423D585}">
      <formula1>INDIRECT(W5)</formula1>
    </dataValidation>
    <dataValidation type="list" allowBlank="1" showInputMessage="1" showErrorMessage="1" sqref="L6:L188" xr:uid="{934C4A49-74FE-47B2-8C58-FFD2CE618137}">
      <formula1>"Pago,Não Pago,Realizado"</formula1>
    </dataValidation>
    <dataValidation type="list" allowBlank="1" showInputMessage="1" showErrorMessage="1" sqref="I1:I1048576" xr:uid="{A95A7187-2AAD-4905-B23D-7E5F66485829}">
      <formula1>"Jan,Fev,Mar,Abr,Mai,Jun,Jul,Ago,Set,Out,Nov,Dez"</formula1>
    </dataValidation>
    <dataValidation type="list" allowBlank="1" showInputMessage="1" showErrorMessage="1" sqref="M1:M1048576" xr:uid="{D3C0E2C7-359F-436D-AFA9-347EA6318B5C}">
      <formula1>"Sim,Não"</formula1>
    </dataValidation>
    <dataValidation type="list" allowBlank="1" showInputMessage="1" showErrorMessage="1" sqref="E2:E3" xr:uid="{BC39FFE3-2F73-48EF-9D1E-E37B74C4C16D}">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FC99485-5651-4437-B595-C4F806374457}">
          <x14:formula1>
            <xm:f>'Configurações Básicas'!$E$12:$E$33</xm:f>
          </x14:formula1>
          <xm:sqref>E5:E1048576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Q5" sqref="Q5:Q6"/>
    </sheetView>
  </sheetViews>
  <sheetFormatPr defaultColWidth="0" defaultRowHeight="15" zeroHeight="1" x14ac:dyDescent="0.25"/>
  <cols>
    <col min="1" max="1" width="27.42578125" style="213" hidden="1" customWidth="1"/>
    <col min="2" max="2" width="1.8554687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43"/>
      <c r="H5" s="43"/>
      <c r="I5" s="43"/>
      <c r="J5" s="228"/>
      <c r="K5" s="228"/>
      <c r="L5" s="44"/>
      <c r="M5" s="44"/>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129</v>
      </c>
      <c r="Q5" s="266">
        <f>Abr!Q13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138"/>
      <c r="E6" s="43"/>
      <c r="F6" s="195"/>
      <c r="G6" s="43"/>
      <c r="H6" s="43"/>
      <c r="I6" s="43"/>
      <c r="J6" s="228"/>
      <c r="K6" s="228"/>
      <c r="L6" s="44"/>
      <c r="M6" s="122"/>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95"/>
      <c r="G7" s="43"/>
      <c r="H7" s="43"/>
      <c r="I7" s="43"/>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138"/>
      <c r="E9" s="43"/>
      <c r="F9" s="195"/>
      <c r="G9" s="43"/>
      <c r="H9" s="43"/>
      <c r="I9" s="4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138"/>
      <c r="E10" s="43"/>
      <c r="F10" s="195"/>
      <c r="G10" s="43"/>
      <c r="H10" s="43"/>
      <c r="I10" s="4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138"/>
      <c r="E11" s="43"/>
      <c r="F11" s="195"/>
      <c r="G11" s="43"/>
      <c r="H11" s="43"/>
      <c r="I11" s="4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138"/>
      <c r="E12" s="43"/>
      <c r="F12" s="195"/>
      <c r="G12" s="23"/>
      <c r="H12" s="23"/>
      <c r="I12" s="2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138"/>
      <c r="E13" s="43"/>
      <c r="F13" s="195"/>
      <c r="G13" s="23"/>
      <c r="H13" s="23"/>
      <c r="I13" s="23"/>
      <c r="J13" s="228"/>
      <c r="K13" s="228"/>
      <c r="L13" s="44"/>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138"/>
      <c r="E14" s="43"/>
      <c r="F14" s="195"/>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138"/>
      <c r="E15" s="43"/>
      <c r="F15" s="195"/>
      <c r="G15" s="23"/>
      <c r="H15" s="23"/>
      <c r="I15" s="2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138"/>
      <c r="E16" s="43"/>
      <c r="F16" s="195"/>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138"/>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138"/>
      <c r="E18" s="43"/>
      <c r="F18" s="195"/>
      <c r="G18" s="23"/>
      <c r="H18" s="23"/>
      <c r="I18" s="2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138"/>
      <c r="E19" s="43"/>
      <c r="F19" s="195"/>
      <c r="G19" s="43"/>
      <c r="H19" s="43"/>
      <c r="I19" s="43"/>
      <c r="J19" s="228"/>
      <c r="K19" s="228"/>
      <c r="L19" s="44"/>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138"/>
      <c r="E20" s="43"/>
      <c r="F20" s="195"/>
      <c r="G20" s="43"/>
      <c r="H20" s="43"/>
      <c r="I20" s="4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138"/>
      <c r="E21" s="43"/>
      <c r="F21" s="195"/>
      <c r="G21" s="23"/>
      <c r="H21" s="23"/>
      <c r="I21" s="23"/>
      <c r="J21" s="228"/>
      <c r="K21" s="228"/>
      <c r="L21" s="44"/>
      <c r="M21" s="122"/>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138"/>
      <c r="E22" s="43"/>
      <c r="F22" s="195"/>
      <c r="G22" s="43"/>
      <c r="H22" s="43"/>
      <c r="I22" s="4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138"/>
      <c r="E23" s="43"/>
      <c r="F23" s="195"/>
      <c r="G23" s="43"/>
      <c r="H23" s="43"/>
      <c r="I23" s="43"/>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138"/>
      <c r="E24" s="43"/>
      <c r="F24" s="195"/>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138"/>
      <c r="E25" s="43"/>
      <c r="F25" s="195"/>
      <c r="G25" s="43"/>
      <c r="H25" s="43"/>
      <c r="I25" s="4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138"/>
      <c r="E26" s="43"/>
      <c r="F26" s="195"/>
      <c r="G26" s="43"/>
      <c r="H26" s="43"/>
      <c r="I26" s="4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138"/>
      <c r="E27" s="43"/>
      <c r="F27" s="195"/>
      <c r="G27" s="43"/>
      <c r="H27" s="43"/>
      <c r="I27" s="4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138"/>
      <c r="E28" s="43"/>
      <c r="F28" s="195"/>
      <c r="G28" s="43"/>
      <c r="H28" s="43"/>
      <c r="I28" s="43"/>
      <c r="J28" s="228"/>
      <c r="K28" s="228"/>
      <c r="L28" s="44"/>
      <c r="M28" s="122"/>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138"/>
      <c r="E29" s="43"/>
      <c r="F29" s="195"/>
      <c r="G29" s="43"/>
      <c r="H29" s="43"/>
      <c r="I29" s="43"/>
      <c r="J29" s="228"/>
      <c r="K29" s="228"/>
      <c r="L29" s="44"/>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138"/>
      <c r="E30" s="43"/>
      <c r="F30" s="195"/>
      <c r="G30" s="23"/>
      <c r="H30" s="23"/>
      <c r="I30" s="23"/>
      <c r="J30" s="228"/>
      <c r="K30" s="228"/>
      <c r="L30" s="44"/>
      <c r="M30" s="122"/>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138"/>
      <c r="E31" s="43"/>
      <c r="F31" s="195"/>
      <c r="G31" s="23"/>
      <c r="H31" s="23"/>
      <c r="I31" s="23"/>
      <c r="J31" s="228"/>
      <c r="K31" s="228"/>
      <c r="L31" s="44"/>
      <c r="M31" s="122"/>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138"/>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138"/>
      <c r="E33" s="43"/>
      <c r="F33" s="195"/>
      <c r="G33" s="43"/>
      <c r="H33" s="43"/>
      <c r="I33" s="4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138"/>
      <c r="E34" s="43"/>
      <c r="F34" s="195"/>
      <c r="G34" s="43"/>
      <c r="H34" s="43"/>
      <c r="I34" s="4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138"/>
      <c r="E35" s="43"/>
      <c r="F35" s="195"/>
      <c r="G35" s="43"/>
      <c r="H35" s="43"/>
      <c r="I35" s="4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138"/>
      <c r="E36" s="43"/>
      <c r="F36" s="195"/>
      <c r="G36" s="23"/>
      <c r="H36" s="23"/>
      <c r="I36" s="2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138"/>
      <c r="E37" s="43"/>
      <c r="F37" s="195"/>
      <c r="G37" s="23"/>
      <c r="H37" s="23"/>
      <c r="I37" s="2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138"/>
      <c r="E38" s="43"/>
      <c r="F38" s="195"/>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138"/>
      <c r="E39" s="43"/>
      <c r="F39" s="195"/>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138"/>
      <c r="E40" s="43"/>
      <c r="F40" s="195"/>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138"/>
      <c r="E41" s="43"/>
      <c r="F41" s="195"/>
      <c r="G41" s="43"/>
      <c r="H41" s="43"/>
      <c r="I41" s="4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138"/>
      <c r="E42" s="43"/>
      <c r="F42" s="195"/>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23"/>
      <c r="H43" s="23"/>
      <c r="I43" s="2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23"/>
      <c r="H46" s="23"/>
      <c r="I46" s="2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23"/>
      <c r="H47" s="23"/>
      <c r="I47" s="2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23"/>
      <c r="H49" s="23"/>
      <c r="I49" s="2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43"/>
      <c r="H53" s="43"/>
      <c r="I53" s="4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43"/>
      <c r="H54" s="43"/>
      <c r="I54" s="4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43"/>
      <c r="H55" s="43"/>
      <c r="I55" s="4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23"/>
      <c r="H56" s="23"/>
      <c r="I56" s="2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122"/>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122"/>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43"/>
      <c r="H64" s="43"/>
      <c r="I64" s="43"/>
      <c r="J64" s="228"/>
      <c r="K64" s="228"/>
      <c r="L64" s="44"/>
      <c r="M64" s="122"/>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43"/>
      <c r="H67" s="43"/>
      <c r="I67" s="43"/>
      <c r="J67" s="228"/>
      <c r="K67" s="228"/>
      <c r="L67" s="44"/>
      <c r="M67" s="122"/>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23"/>
      <c r="H69" s="23"/>
      <c r="I69" s="2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23"/>
      <c r="H70" s="23"/>
      <c r="I70" s="2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43"/>
      <c r="H71" s="43"/>
      <c r="I71" s="4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43"/>
      <c r="H72" s="43"/>
      <c r="I72" s="4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43"/>
      <c r="H73" s="43"/>
      <c r="I73" s="4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43"/>
      <c r="H77" s="43"/>
      <c r="I77" s="4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43"/>
      <c r="H79" s="43"/>
      <c r="I79" s="4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43"/>
      <c r="H80" s="43"/>
      <c r="I80" s="4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23"/>
      <c r="H81" s="23"/>
      <c r="I81" s="2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43"/>
      <c r="H83" s="43"/>
      <c r="I83" s="4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23"/>
      <c r="H84" s="23"/>
      <c r="I84" s="2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23"/>
      <c r="H85" s="23"/>
      <c r="I85" s="2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23"/>
      <c r="H87" s="23"/>
      <c r="I87" s="2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23"/>
      <c r="H88" s="23"/>
      <c r="I88" s="23"/>
      <c r="J88" s="228"/>
      <c r="K88" s="228"/>
      <c r="L88" s="44"/>
      <c r="M88" s="122"/>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23"/>
      <c r="H89" s="23"/>
      <c r="I89" s="2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23"/>
      <c r="H91" s="23"/>
      <c r="I91" s="2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23"/>
      <c r="H94" s="23"/>
      <c r="I94" s="2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122"/>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23"/>
      <c r="H96" s="23"/>
      <c r="I96" s="23"/>
      <c r="J96" s="228"/>
      <c r="K96" s="228"/>
      <c r="L96" s="44"/>
      <c r="M96" s="122"/>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23"/>
      <c r="H97" s="23"/>
      <c r="I97" s="23"/>
      <c r="J97" s="228"/>
      <c r="K97" s="228"/>
      <c r="L97" s="44"/>
      <c r="M97" s="122"/>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43"/>
      <c r="H98" s="43"/>
      <c r="I98" s="43"/>
      <c r="J98" s="228"/>
      <c r="K98" s="228"/>
      <c r="L98" s="44"/>
      <c r="M98" s="122"/>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43"/>
      <c r="H99" s="43"/>
      <c r="I99" s="43"/>
      <c r="J99" s="228"/>
      <c r="K99" s="228"/>
      <c r="L99" s="44"/>
      <c r="M99" s="122"/>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95"/>
      <c r="G100" s="23"/>
      <c r="H100" s="23"/>
      <c r="I100" s="23"/>
      <c r="J100" s="228"/>
      <c r="K100" s="228"/>
      <c r="L100" s="44"/>
      <c r="M100" s="122"/>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M101:M605">
    <cfRule type="containsText" dxfId="415" priority="62" operator="containsText" text="Não Pago">
      <formula>NOT(ISERROR(SEARCH("Não Pago",M101)))</formula>
    </cfRule>
    <cfRule type="containsText" dxfId="414" priority="63" operator="containsText" text="Pago">
      <formula>NOT(ISERROR(SEARCH("Pago",M101)))</formula>
    </cfRule>
  </conditionalFormatting>
  <conditionalFormatting sqref="M21:M100">
    <cfRule type="containsText" dxfId="413" priority="60" operator="containsText" text="Não Pago">
      <formula>NOT(ISERROR(SEARCH("Não Pago",M21)))</formula>
    </cfRule>
    <cfRule type="containsText" dxfId="412" priority="61" operator="containsText" text="Pago">
      <formula>NOT(ISERROR(SEARCH("Pago",M21)))</formula>
    </cfRule>
  </conditionalFormatting>
  <conditionalFormatting sqref="M5:M19">
    <cfRule type="containsText" dxfId="411" priority="58" operator="containsText" text="Não Pago">
      <formula>NOT(ISERROR(SEARCH("Não Pago",M5)))</formula>
    </cfRule>
    <cfRule type="containsText" dxfId="410" priority="59" operator="containsText" text="Pago">
      <formula>NOT(ISERROR(SEARCH("Pago",M5)))</formula>
    </cfRule>
  </conditionalFormatting>
  <conditionalFormatting sqref="M20">
    <cfRule type="containsText" dxfId="409" priority="56" operator="containsText" text="Não Pago">
      <formula>NOT(ISERROR(SEARCH("Não Pago",M20)))</formula>
    </cfRule>
    <cfRule type="containsText" dxfId="408" priority="57" operator="containsText" text="Pago">
      <formula>NOT(ISERROR(SEARCH("Pago",M20)))</formula>
    </cfRule>
  </conditionalFormatting>
  <conditionalFormatting sqref="N5:N605">
    <cfRule type="cellIs" dxfId="407" priority="37" operator="greaterThan">
      <formula>0</formula>
    </cfRule>
    <cfRule type="cellIs" dxfId="406" priority="38" operator="lessThan">
      <formula>0</formula>
    </cfRule>
  </conditionalFormatting>
  <conditionalFormatting sqref="E21:E586 E603:E605">
    <cfRule type="containsText" dxfId="405" priority="32" operator="containsText" text="Despesa">
      <formula>NOT(ISERROR(SEARCH("Despesa",E21)))</formula>
    </cfRule>
    <cfRule type="containsText" dxfId="404" priority="33" operator="containsText" text="Receita">
      <formula>NOT(ISERROR(SEARCH("Receita",E21)))</formula>
    </cfRule>
  </conditionalFormatting>
  <conditionalFormatting sqref="E21:E586 E603:E605">
    <cfRule type="expression" dxfId="403" priority="34" stopIfTrue="1">
      <formula>NOT(ISERROR(SEARCH("Investimentos",E21)))</formula>
    </cfRule>
  </conditionalFormatting>
  <conditionalFormatting sqref="E5:E605">
    <cfRule type="containsText" dxfId="402" priority="21" operator="containsText" text="INVESTIMENTOS">
      <formula>NOT(ISERROR(SEARCH("INVESTIMENTOS",E5)))</formula>
    </cfRule>
    <cfRule type="containsText" dxfId="401" priority="22" operator="containsText" text="DESPESAS DE MARKETING">
      <formula>NOT(ISERROR(SEARCH("DESPESAS DE MARKETING",E5)))</formula>
    </cfRule>
    <cfRule type="containsText" dxfId="400" priority="23" operator="containsText" text="DESPESAS NÃO OPERACIONAIS">
      <formula>NOT(ISERROR(SEARCH("DESPESAS NÃO OPERACIONAIS",E5)))</formula>
    </cfRule>
    <cfRule type="containsText" dxfId="399" priority="24" operator="containsText" text="DESPESAS COM RH">
      <formula>NOT(ISERROR(SEARCH("DESPESAS COM RH",E5)))</formula>
    </cfRule>
    <cfRule type="containsText" dxfId="398" priority="25" operator="containsText" text="DESPESAS COM SERVIÇOS">
      <formula>NOT(ISERROR(SEARCH("DESPESAS COM SERVIÇOS",E5)))</formula>
    </cfRule>
    <cfRule type="containsText" dxfId="397" priority="26" operator="containsText" text="DESPESAS COM PRODUTOS">
      <formula>NOT(ISERROR(SEARCH("DESPESAS COM PRODUTOS",E5)))</formula>
    </cfRule>
    <cfRule type="containsText" dxfId="396" priority="27" operator="containsText" text="IMPOSTOS">
      <formula>NOT(ISERROR(SEARCH("IMPOSTOS",E5)))</formula>
    </cfRule>
    <cfRule type="containsText" dxfId="395" priority="30" operator="containsText" text="Despesa">
      <formula>NOT(ISERROR(SEARCH("Despesa",E5)))</formula>
    </cfRule>
    <cfRule type="containsText" dxfId="394" priority="31" operator="containsText" text="Receita">
      <formula>NOT(ISERROR(SEARCH("Receita",E5)))</formula>
    </cfRule>
  </conditionalFormatting>
  <conditionalFormatting sqref="E5:E605">
    <cfRule type="expression" dxfId="393" priority="35" stopIfTrue="1">
      <formula>NOT(ISERROR(SEARCH("Investimentos",E5)))</formula>
    </cfRule>
  </conditionalFormatting>
  <conditionalFormatting sqref="E20 E602">
    <cfRule type="containsText" dxfId="392" priority="28" operator="containsText" text="Despesa">
      <formula>NOT(ISERROR(SEARCH("Despesa",E20)))</formula>
    </cfRule>
    <cfRule type="containsText" dxfId="391" priority="29" operator="containsText" text="Receita">
      <formula>NOT(ISERROR(SEARCH("Receita",E20)))</formula>
    </cfRule>
  </conditionalFormatting>
  <conditionalFormatting sqref="E20 E602">
    <cfRule type="expression" dxfId="390" priority="36" stopIfTrue="1">
      <formula>NOT(ISERROR(SEARCH("Investimentos",E20)))</formula>
    </cfRule>
  </conditionalFormatting>
  <conditionalFormatting sqref="L21:L586 L603:L605">
    <cfRule type="containsText" dxfId="389" priority="19" operator="containsText" text="Não Pago">
      <formula>NOT(ISERROR(SEARCH("Não Pago",L21)))</formula>
    </cfRule>
    <cfRule type="containsText" dxfId="388" priority="20" operator="containsText" text="Pago">
      <formula>NOT(ISERROR(SEARCH("Pago",L21)))</formula>
    </cfRule>
  </conditionalFormatting>
  <conditionalFormatting sqref="L5:L605">
    <cfRule type="containsText" dxfId="387" priority="17" operator="containsText" text="Não Pago">
      <formula>NOT(ISERROR(SEARCH("Não Pago",L5)))</formula>
    </cfRule>
    <cfRule type="containsText" dxfId="386" priority="18" operator="containsText" text="Pago">
      <formula>NOT(ISERROR(SEARCH("Pago",L5)))</formula>
    </cfRule>
  </conditionalFormatting>
  <conditionalFormatting sqref="L20 L602">
    <cfRule type="containsText" dxfId="385" priority="15" operator="containsText" text="Não Pago">
      <formula>NOT(ISERROR(SEARCH("Não Pago",L20)))</formula>
    </cfRule>
    <cfRule type="containsText" dxfId="384" priority="16" operator="containsText" text="Pago">
      <formula>NOT(ISERROR(SEARCH("Pago",L20)))</formula>
    </cfRule>
  </conditionalFormatting>
  <conditionalFormatting sqref="L5:L605">
    <cfRule type="cellIs" dxfId="383" priority="14" operator="equal">
      <formula>"Realizado"</formula>
    </cfRule>
  </conditionalFormatting>
  <conditionalFormatting sqref="L22 L604">
    <cfRule type="containsText" dxfId="382" priority="12" operator="containsText" text="Não Pago">
      <formula>NOT(ISERROR(SEARCH("Não Pago",L22)))</formula>
    </cfRule>
    <cfRule type="containsText" dxfId="381" priority="13" operator="containsText" text="Pago">
      <formula>NOT(ISERROR(SEARCH("Pago",L22)))</formula>
    </cfRule>
  </conditionalFormatting>
  <conditionalFormatting sqref="L27">
    <cfRule type="containsText" dxfId="380" priority="10" operator="containsText" text="Não Pago">
      <formula>NOT(ISERROR(SEARCH("Não Pago",L27)))</formula>
    </cfRule>
    <cfRule type="containsText" dxfId="379" priority="11" operator="containsText" text="Pago">
      <formula>NOT(ISERROR(SEARCH("Pago",L27)))</formula>
    </cfRule>
  </conditionalFormatting>
  <conditionalFormatting sqref="L34">
    <cfRule type="containsText" dxfId="378" priority="8" operator="containsText" text="Não Pago">
      <formula>NOT(ISERROR(SEARCH("Não Pago",L34)))</formula>
    </cfRule>
    <cfRule type="containsText" dxfId="377" priority="9" operator="containsText" text="Pago">
      <formula>NOT(ISERROR(SEARCH("Pago",L34)))</formula>
    </cfRule>
  </conditionalFormatting>
  <conditionalFormatting sqref="Q7:Q8">
    <cfRule type="cellIs" dxfId="376" priority="7" operator="greaterThan">
      <formula>0</formula>
    </cfRule>
  </conditionalFormatting>
  <conditionalFormatting sqref="Q9:Q10">
    <cfRule type="cellIs" dxfId="375" priority="6" operator="greaterThan">
      <formula>0</formula>
    </cfRule>
  </conditionalFormatting>
  <conditionalFormatting sqref="Q11:Q12">
    <cfRule type="cellIs" dxfId="374" priority="4" operator="greaterThan">
      <formula>0</formula>
    </cfRule>
    <cfRule type="cellIs" dxfId="373" priority="5" operator="lessThan">
      <formula>0</formula>
    </cfRule>
  </conditionalFormatting>
  <conditionalFormatting sqref="Q13:Q14">
    <cfRule type="cellIs" dxfId="372" priority="2" operator="lessThan">
      <formula>0</formula>
    </cfRule>
    <cfRule type="cellIs" dxfId="371" priority="3" operator="greaterThan">
      <formula>0</formula>
    </cfRule>
  </conditionalFormatting>
  <conditionalFormatting sqref="Q5:Q6">
    <cfRule type="cellIs" dxfId="370" priority="1" operator="greaterThan">
      <formula>0</formula>
    </cfRule>
  </conditionalFormatting>
  <dataValidations count="6">
    <dataValidation type="list" allowBlank="1" showInputMessage="1" showErrorMessage="1" sqref="L188:L605" xr:uid="{98119697-27B8-49A7-90C9-EC311B377763}">
      <formula1>"Pago,Não Pago"</formula1>
    </dataValidation>
    <dataValidation type="list" allowBlank="1" showInputMessage="1" showErrorMessage="1" sqref="G5:H605" xr:uid="{F583F372-4D39-4F28-B439-02EB6E58F8CD}">
      <formula1>INDIRECT(W5)</formula1>
    </dataValidation>
    <dataValidation type="list" allowBlank="1" showInputMessage="1" showErrorMessage="1" sqref="L5:L187" xr:uid="{5408E323-05A1-4EE7-86AB-193ECDA9548E}">
      <formula1>"Pago,Não Pago,Realizado"</formula1>
    </dataValidation>
    <dataValidation type="list" allowBlank="1" showInputMessage="1" showErrorMessage="1" sqref="I1:I1048576" xr:uid="{696352F4-33FE-4437-B013-84821012DD1F}">
      <formula1>"Jan,Fev,Mar,Abr,Mai,Jun,Jul,Ago,Set,Out,Nov,Dez"</formula1>
    </dataValidation>
    <dataValidation type="list" allowBlank="1" showInputMessage="1" showErrorMessage="1" sqref="M1:M1048576" xr:uid="{362FA16E-0087-4A38-919C-08A1DFDD74D7}">
      <formula1>"Sim,Não"</formula1>
    </dataValidation>
    <dataValidation type="list" allowBlank="1" showInputMessage="1" showErrorMessage="1" sqref="E2:E3" xr:uid="{A0774E58-5040-456B-82E7-A211A47CE5CC}">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C31E202-6BDF-4F84-950A-B35A3A9D6E5F}">
          <x14:formula1>
            <xm:f>'Configurações Básicas'!$E$12:$E$33</xm:f>
          </x14:formula1>
          <xm:sqref>E5:E1048576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P4" sqref="P4:Q4"/>
    </sheetView>
  </sheetViews>
  <sheetFormatPr defaultColWidth="0" defaultRowHeight="15" zeroHeight="1" x14ac:dyDescent="0.25"/>
  <cols>
    <col min="1" max="1" width="27.42578125" style="213" hidden="1" customWidth="1"/>
    <col min="2" max="2" width="1.425781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136"/>
      <c r="D5" s="138"/>
      <c r="E5" s="43"/>
      <c r="F5" s="195"/>
      <c r="G5" s="43"/>
      <c r="H5" s="138"/>
      <c r="I5" s="138"/>
      <c r="J5" s="228"/>
      <c r="K5" s="228"/>
      <c r="L5" s="44"/>
      <c r="M5" s="122"/>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131</v>
      </c>
      <c r="Q5" s="266">
        <f>Mai!Q13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136"/>
      <c r="D6" s="138"/>
      <c r="E6" s="43"/>
      <c r="F6" s="136"/>
      <c r="G6" s="43"/>
      <c r="H6" s="138"/>
      <c r="I6" s="138"/>
      <c r="J6" s="228"/>
      <c r="K6" s="228"/>
      <c r="L6" s="44"/>
      <c r="M6" s="44"/>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136"/>
      <c r="D7" s="138"/>
      <c r="E7" s="43"/>
      <c r="F7" s="195"/>
      <c r="G7" s="43"/>
      <c r="H7" s="43"/>
      <c r="I7" s="43"/>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136"/>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23"/>
      <c r="H9" s="23"/>
      <c r="I9" s="2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23"/>
      <c r="H10" s="23"/>
      <c r="I10" s="2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23"/>
      <c r="H11" s="23"/>
      <c r="I11" s="2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43"/>
      <c r="H12" s="43"/>
      <c r="I12" s="4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43"/>
      <c r="H13" s="43"/>
      <c r="I13" s="43"/>
      <c r="J13" s="228"/>
      <c r="K13" s="228"/>
      <c r="L13" s="44"/>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95"/>
      <c r="G18" s="43"/>
      <c r="H18" s="43"/>
      <c r="I18" s="4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95"/>
      <c r="G19" s="43"/>
      <c r="H19" s="43"/>
      <c r="I19" s="43"/>
      <c r="J19" s="228"/>
      <c r="K19" s="228"/>
      <c r="L19" s="44"/>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95"/>
      <c r="G20" s="43"/>
      <c r="H20" s="43"/>
      <c r="I20" s="4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95"/>
      <c r="G21" s="43"/>
      <c r="H21" s="43"/>
      <c r="I21" s="43"/>
      <c r="J21" s="228"/>
      <c r="K21" s="228"/>
      <c r="L21" s="44"/>
      <c r="M21" s="122"/>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95"/>
      <c r="G22" s="23"/>
      <c r="H22" s="23"/>
      <c r="I22" s="2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95"/>
      <c r="G23" s="43"/>
      <c r="H23" s="43"/>
      <c r="I23" s="43"/>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95"/>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95"/>
      <c r="G25" s="23"/>
      <c r="H25" s="23"/>
      <c r="I25" s="2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95"/>
      <c r="G26" s="23"/>
      <c r="H26" s="23"/>
      <c r="I26" s="2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95"/>
      <c r="G27" s="23"/>
      <c r="H27" s="23"/>
      <c r="I27" s="2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95"/>
      <c r="G28" s="43"/>
      <c r="H28" s="43"/>
      <c r="I28" s="43"/>
      <c r="J28" s="228"/>
      <c r="K28" s="228"/>
      <c r="L28" s="44"/>
      <c r="M28" s="122"/>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95"/>
      <c r="G29" s="43"/>
      <c r="H29" s="43"/>
      <c r="I29" s="43"/>
      <c r="J29" s="228"/>
      <c r="K29" s="228"/>
      <c r="L29" s="44"/>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95"/>
      <c r="G30" s="43"/>
      <c r="H30" s="43"/>
      <c r="I30" s="43"/>
      <c r="J30" s="228"/>
      <c r="K30" s="228"/>
      <c r="L30" s="44"/>
      <c r="M30" s="122"/>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95"/>
      <c r="G31" s="43"/>
      <c r="H31" s="43"/>
      <c r="I31" s="43"/>
      <c r="J31" s="228"/>
      <c r="K31" s="228"/>
      <c r="L31" s="44"/>
      <c r="M31" s="122"/>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95"/>
      <c r="G33" s="23"/>
      <c r="H33" s="23"/>
      <c r="I33" s="2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95"/>
      <c r="G34" s="23"/>
      <c r="H34" s="23"/>
      <c r="I34" s="2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95"/>
      <c r="G35" s="23"/>
      <c r="H35" s="23"/>
      <c r="I35" s="2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95"/>
      <c r="G36" s="43"/>
      <c r="H36" s="43"/>
      <c r="I36" s="4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95"/>
      <c r="G37" s="43"/>
      <c r="H37" s="43"/>
      <c r="I37" s="4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95"/>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95"/>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95"/>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95"/>
      <c r="G41" s="23"/>
      <c r="H41" s="23"/>
      <c r="I41" s="2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95"/>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43"/>
      <c r="H46" s="43"/>
      <c r="I46" s="4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23"/>
      <c r="H47" s="23"/>
      <c r="I47" s="2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23"/>
      <c r="H53" s="23"/>
      <c r="I53" s="2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23"/>
      <c r="H54" s="23"/>
      <c r="I54" s="2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23"/>
      <c r="H55" s="23"/>
      <c r="I55" s="2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122"/>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122"/>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23"/>
      <c r="H64" s="23"/>
      <c r="I64" s="23"/>
      <c r="J64" s="228"/>
      <c r="K64" s="228"/>
      <c r="L64" s="44"/>
      <c r="M64" s="122"/>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43"/>
      <c r="H67" s="43"/>
      <c r="I67" s="43"/>
      <c r="J67" s="228"/>
      <c r="K67" s="228"/>
      <c r="L67" s="44"/>
      <c r="M67" s="122"/>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43"/>
      <c r="H69" s="43"/>
      <c r="I69" s="4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23"/>
      <c r="H70" s="23"/>
      <c r="I70" s="2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23"/>
      <c r="H71" s="23"/>
      <c r="I71" s="2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23"/>
      <c r="H72" s="23"/>
      <c r="I72" s="2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43"/>
      <c r="H73" s="43"/>
      <c r="I73" s="4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43"/>
      <c r="H77" s="43"/>
      <c r="I77" s="4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23"/>
      <c r="H79" s="23"/>
      <c r="I79" s="2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23"/>
      <c r="H80" s="23"/>
      <c r="I80" s="2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23"/>
      <c r="H83" s="23"/>
      <c r="I83" s="2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23"/>
      <c r="H84" s="23"/>
      <c r="I84" s="2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43"/>
      <c r="H85" s="43"/>
      <c r="I85" s="4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43"/>
      <c r="H87" s="43"/>
      <c r="I87" s="4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43"/>
      <c r="H88" s="43"/>
      <c r="I88" s="43"/>
      <c r="J88" s="228"/>
      <c r="K88" s="228"/>
      <c r="L88" s="44"/>
      <c r="M88" s="122"/>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23"/>
      <c r="H89" s="23"/>
      <c r="I89" s="2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43"/>
      <c r="H91" s="43"/>
      <c r="I91" s="4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43"/>
      <c r="H94" s="43"/>
      <c r="I94" s="4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122"/>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23"/>
      <c r="H96" s="23"/>
      <c r="I96" s="23"/>
      <c r="J96" s="228"/>
      <c r="K96" s="228"/>
      <c r="L96" s="44"/>
      <c r="M96" s="122"/>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43"/>
      <c r="H97" s="43"/>
      <c r="I97" s="43"/>
      <c r="J97" s="228"/>
      <c r="K97" s="228"/>
      <c r="L97" s="44"/>
      <c r="M97" s="122"/>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23"/>
      <c r="H98" s="23"/>
      <c r="I98" s="23"/>
      <c r="J98" s="228"/>
      <c r="K98" s="228"/>
      <c r="L98" s="44"/>
      <c r="M98" s="122"/>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23"/>
      <c r="H99" s="23"/>
      <c r="I99" s="23"/>
      <c r="J99" s="228"/>
      <c r="K99" s="228"/>
      <c r="L99" s="44"/>
      <c r="M99" s="122"/>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M100:M605">
    <cfRule type="containsText" dxfId="369" priority="99" operator="containsText" text="Não Pago">
      <formula>NOT(ISERROR(SEARCH("Não Pago",M100)))</formula>
    </cfRule>
    <cfRule type="containsText" dxfId="368" priority="100" operator="containsText" text="Pago">
      <formula>NOT(ISERROR(SEARCH("Pago",M100)))</formula>
    </cfRule>
  </conditionalFormatting>
  <conditionalFormatting sqref="M22:M99">
    <cfRule type="containsText" dxfId="367" priority="97" operator="containsText" text="Não Pago">
      <formula>NOT(ISERROR(SEARCH("Não Pago",M22)))</formula>
    </cfRule>
    <cfRule type="containsText" dxfId="366" priority="98" operator="containsText" text="Pago">
      <formula>NOT(ISERROR(SEARCH("Pago",M22)))</formula>
    </cfRule>
  </conditionalFormatting>
  <conditionalFormatting sqref="M9:M20">
    <cfRule type="containsText" dxfId="365" priority="93" operator="containsText" text="Não Pago">
      <formula>NOT(ISERROR(SEARCH("Não Pago",M9)))</formula>
    </cfRule>
    <cfRule type="containsText" dxfId="364" priority="94" operator="containsText" text="Pago">
      <formula>NOT(ISERROR(SEARCH("Pago",M9)))</formula>
    </cfRule>
  </conditionalFormatting>
  <conditionalFormatting sqref="M21">
    <cfRule type="containsText" dxfId="363" priority="91" operator="containsText" text="Não Pago">
      <formula>NOT(ISERROR(SEARCH("Não Pago",M21)))</formula>
    </cfRule>
    <cfRule type="containsText" dxfId="362" priority="92" operator="containsText" text="Pago">
      <formula>NOT(ISERROR(SEARCH("Pago",M21)))</formula>
    </cfRule>
  </conditionalFormatting>
  <conditionalFormatting sqref="E21:E586 E603:E605">
    <cfRule type="containsText" dxfId="361" priority="49" operator="containsText" text="Despesa">
      <formula>NOT(ISERROR(SEARCH("Despesa",E21)))</formula>
    </cfRule>
    <cfRule type="containsText" dxfId="360" priority="50" operator="containsText" text="Receita">
      <formula>NOT(ISERROR(SEARCH("Receita",E21)))</formula>
    </cfRule>
  </conditionalFormatting>
  <conditionalFormatting sqref="E21:E586 E603:E605">
    <cfRule type="expression" dxfId="359" priority="51" stopIfTrue="1">
      <formula>NOT(ISERROR(SEARCH("Investimentos",E21)))</formula>
    </cfRule>
  </conditionalFormatting>
  <conditionalFormatting sqref="E9:E605">
    <cfRule type="containsText" dxfId="358" priority="38" operator="containsText" text="INVESTIMENTOS">
      <formula>NOT(ISERROR(SEARCH("INVESTIMENTOS",E9)))</formula>
    </cfRule>
    <cfRule type="containsText" dxfId="357" priority="39" operator="containsText" text="DESPESAS DE MARKETING">
      <formula>NOT(ISERROR(SEARCH("DESPESAS DE MARKETING",E9)))</formula>
    </cfRule>
    <cfRule type="containsText" dxfId="356" priority="40" operator="containsText" text="DESPESAS NÃO OPERACIONAIS">
      <formula>NOT(ISERROR(SEARCH("DESPESAS NÃO OPERACIONAIS",E9)))</formula>
    </cfRule>
    <cfRule type="containsText" dxfId="355" priority="41" operator="containsText" text="DESPESAS COM RH">
      <formula>NOT(ISERROR(SEARCH("DESPESAS COM RH",E9)))</formula>
    </cfRule>
    <cfRule type="containsText" dxfId="354" priority="42" operator="containsText" text="DESPESAS COM SERVIÇOS">
      <formula>NOT(ISERROR(SEARCH("DESPESAS COM SERVIÇOS",E9)))</formula>
    </cfRule>
    <cfRule type="containsText" dxfId="353" priority="43" operator="containsText" text="DESPESAS COM PRODUTOS">
      <formula>NOT(ISERROR(SEARCH("DESPESAS COM PRODUTOS",E9)))</formula>
    </cfRule>
    <cfRule type="containsText" dxfId="352" priority="44" operator="containsText" text="IMPOSTOS">
      <formula>NOT(ISERROR(SEARCH("IMPOSTOS",E9)))</formula>
    </cfRule>
    <cfRule type="containsText" dxfId="351" priority="47" operator="containsText" text="Despesa">
      <formula>NOT(ISERROR(SEARCH("Despesa",E9)))</formula>
    </cfRule>
    <cfRule type="containsText" dxfId="350" priority="48" operator="containsText" text="Receita">
      <formula>NOT(ISERROR(SEARCH("Receita",E9)))</formula>
    </cfRule>
  </conditionalFormatting>
  <conditionalFormatting sqref="E9:E605">
    <cfRule type="expression" dxfId="349" priority="52" stopIfTrue="1">
      <formula>NOT(ISERROR(SEARCH("Investimentos",E9)))</formula>
    </cfRule>
  </conditionalFormatting>
  <conditionalFormatting sqref="E20 E602">
    <cfRule type="containsText" dxfId="348" priority="45" operator="containsText" text="Despesa">
      <formula>NOT(ISERROR(SEARCH("Despesa",E20)))</formula>
    </cfRule>
    <cfRule type="containsText" dxfId="347" priority="46" operator="containsText" text="Receita">
      <formula>NOT(ISERROR(SEARCH("Receita",E20)))</formula>
    </cfRule>
  </conditionalFormatting>
  <conditionalFormatting sqref="E20 E602">
    <cfRule type="expression" dxfId="346" priority="53" stopIfTrue="1">
      <formula>NOT(ISERROR(SEARCH("Investimentos",E20)))</formula>
    </cfRule>
  </conditionalFormatting>
  <conditionalFormatting sqref="L21:L586 L603:L605">
    <cfRule type="containsText" dxfId="345" priority="36" operator="containsText" text="Não Pago">
      <formula>NOT(ISERROR(SEARCH("Não Pago",L21)))</formula>
    </cfRule>
    <cfRule type="containsText" dxfId="344" priority="37" operator="containsText" text="Pago">
      <formula>NOT(ISERROR(SEARCH("Pago",L21)))</formula>
    </cfRule>
  </conditionalFormatting>
  <conditionalFormatting sqref="L9:L605">
    <cfRule type="containsText" dxfId="343" priority="34" operator="containsText" text="Não Pago">
      <formula>NOT(ISERROR(SEARCH("Não Pago",L9)))</formula>
    </cfRule>
    <cfRule type="containsText" dxfId="342" priority="35" operator="containsText" text="Pago">
      <formula>NOT(ISERROR(SEARCH("Pago",L9)))</formula>
    </cfRule>
  </conditionalFormatting>
  <conditionalFormatting sqref="L20 L602">
    <cfRule type="containsText" dxfId="341" priority="32" operator="containsText" text="Não Pago">
      <formula>NOT(ISERROR(SEARCH("Não Pago",L20)))</formula>
    </cfRule>
    <cfRule type="containsText" dxfId="340" priority="33" operator="containsText" text="Pago">
      <formula>NOT(ISERROR(SEARCH("Pago",L20)))</formula>
    </cfRule>
  </conditionalFormatting>
  <conditionalFormatting sqref="L9:L605">
    <cfRule type="cellIs" dxfId="339" priority="31" operator="equal">
      <formula>"Realizado"</formula>
    </cfRule>
  </conditionalFormatting>
  <conditionalFormatting sqref="L22 L604">
    <cfRule type="containsText" dxfId="338" priority="29" operator="containsText" text="Não Pago">
      <formula>NOT(ISERROR(SEARCH("Não Pago",L22)))</formula>
    </cfRule>
    <cfRule type="containsText" dxfId="337" priority="30" operator="containsText" text="Pago">
      <formula>NOT(ISERROR(SEARCH("Pago",L22)))</formula>
    </cfRule>
  </conditionalFormatting>
  <conditionalFormatting sqref="L27">
    <cfRule type="containsText" dxfId="336" priority="27" operator="containsText" text="Não Pago">
      <formula>NOT(ISERROR(SEARCH("Não Pago",L27)))</formula>
    </cfRule>
    <cfRule type="containsText" dxfId="335" priority="28" operator="containsText" text="Pago">
      <formula>NOT(ISERROR(SEARCH("Pago",L27)))</formula>
    </cfRule>
  </conditionalFormatting>
  <conditionalFormatting sqref="L34">
    <cfRule type="containsText" dxfId="334" priority="25" operator="containsText" text="Não Pago">
      <formula>NOT(ISERROR(SEARCH("Não Pago",L34)))</formula>
    </cfRule>
    <cfRule type="containsText" dxfId="333" priority="26" operator="containsText" text="Pago">
      <formula>NOT(ISERROR(SEARCH("Pago",L34)))</formula>
    </cfRule>
  </conditionalFormatting>
  <conditionalFormatting sqref="Q7:Q8">
    <cfRule type="cellIs" dxfId="332" priority="24" operator="greaterThan">
      <formula>0</formula>
    </cfRule>
  </conditionalFormatting>
  <conditionalFormatting sqref="Q9:Q10">
    <cfRule type="cellIs" dxfId="331" priority="23" operator="greaterThan">
      <formula>0</formula>
    </cfRule>
  </conditionalFormatting>
  <conditionalFormatting sqref="Q11:Q12">
    <cfRule type="cellIs" dxfId="330" priority="21" operator="greaterThan">
      <formula>0</formula>
    </cfRule>
    <cfRule type="cellIs" dxfId="329" priority="22" operator="lessThan">
      <formula>0</formula>
    </cfRule>
  </conditionalFormatting>
  <conditionalFormatting sqref="Q13:Q14">
    <cfRule type="cellIs" dxfId="328" priority="19" operator="lessThan">
      <formula>0</formula>
    </cfRule>
    <cfRule type="cellIs" dxfId="327" priority="20" operator="greaterThan">
      <formula>0</formula>
    </cfRule>
  </conditionalFormatting>
  <conditionalFormatting sqref="N5:N605">
    <cfRule type="cellIs" dxfId="326" priority="16" operator="greaterThan">
      <formula>0</formula>
    </cfRule>
    <cfRule type="cellIs" dxfId="325" priority="17" operator="lessThan">
      <formula>0</formula>
    </cfRule>
  </conditionalFormatting>
  <conditionalFormatting sqref="E5:E8">
    <cfRule type="containsText" dxfId="324" priority="2" operator="containsText" text="INVESTIMENTOS">
      <formula>NOT(ISERROR(SEARCH("INVESTIMENTOS",E5)))</formula>
    </cfRule>
    <cfRule type="containsText" dxfId="323" priority="3" operator="containsText" text="DESPESAS DE MARKETING">
      <formula>NOT(ISERROR(SEARCH("DESPESAS DE MARKETING",E5)))</formula>
    </cfRule>
    <cfRule type="containsText" dxfId="322" priority="4" operator="containsText" text="DESPESAS NÃO OPERACIONAIS">
      <formula>NOT(ISERROR(SEARCH("DESPESAS NÃO OPERACIONAIS",E5)))</formula>
    </cfRule>
    <cfRule type="containsText" dxfId="321" priority="5" operator="containsText" text="DESPESAS COM RH">
      <formula>NOT(ISERROR(SEARCH("DESPESAS COM RH",E5)))</formula>
    </cfRule>
    <cfRule type="containsText" dxfId="320" priority="6" operator="containsText" text="DESPESAS COM SERVIÇOS">
      <formula>NOT(ISERROR(SEARCH("DESPESAS COM SERVIÇOS",E5)))</formula>
    </cfRule>
    <cfRule type="containsText" dxfId="319" priority="7" operator="containsText" text="DESPESAS COM PRODUTOS">
      <formula>NOT(ISERROR(SEARCH("DESPESAS COM PRODUTOS",E5)))</formula>
    </cfRule>
    <cfRule type="containsText" dxfId="318" priority="8" operator="containsText" text="IMPOSTOS">
      <formula>NOT(ISERROR(SEARCH("IMPOSTOS",E5)))</formula>
    </cfRule>
    <cfRule type="containsText" dxfId="317" priority="14" operator="containsText" text="Despesa">
      <formula>NOT(ISERROR(SEARCH("Despesa",E5)))</formula>
    </cfRule>
    <cfRule type="containsText" dxfId="316" priority="15" operator="containsText" text="Receita">
      <formula>NOT(ISERROR(SEARCH("Receita",E5)))</formula>
    </cfRule>
  </conditionalFormatting>
  <conditionalFormatting sqref="E5:E8">
    <cfRule type="expression" dxfId="315" priority="18" stopIfTrue="1">
      <formula>NOT(ISERROR(SEARCH("Investimentos",E5)))</formula>
    </cfRule>
  </conditionalFormatting>
  <conditionalFormatting sqref="M5:M8">
    <cfRule type="containsText" dxfId="314" priority="12" operator="containsText" text="Não Pago">
      <formula>NOT(ISERROR(SEARCH("Não Pago",M5)))</formula>
    </cfRule>
    <cfRule type="containsText" dxfId="313" priority="13" operator="containsText" text="Pago">
      <formula>NOT(ISERROR(SEARCH("Pago",M5)))</formula>
    </cfRule>
  </conditionalFormatting>
  <conditionalFormatting sqref="L5:L8">
    <cfRule type="containsText" dxfId="312" priority="10" operator="containsText" text="Não Pago">
      <formula>NOT(ISERROR(SEARCH("Não Pago",L5)))</formula>
    </cfRule>
    <cfRule type="containsText" dxfId="311" priority="11" operator="containsText" text="Pago">
      <formula>NOT(ISERROR(SEARCH("Pago",L5)))</formula>
    </cfRule>
  </conditionalFormatting>
  <conditionalFormatting sqref="L5:L8">
    <cfRule type="cellIs" dxfId="310" priority="9" operator="equal">
      <formula>"Realizado"</formula>
    </cfRule>
  </conditionalFormatting>
  <conditionalFormatting sqref="Q5:Q6">
    <cfRule type="cellIs" dxfId="309" priority="1" operator="greaterThan">
      <formula>0</formula>
    </cfRule>
  </conditionalFormatting>
  <dataValidations disablePrompts="1" count="6">
    <dataValidation type="list" allowBlank="1" showInputMessage="1" showErrorMessage="1" sqref="L188:L605" xr:uid="{EA8B70D5-1611-452F-989F-F5D21F58B734}">
      <formula1>"Pago,Não Pago"</formula1>
    </dataValidation>
    <dataValidation type="list" allowBlank="1" showInputMessage="1" showErrorMessage="1" sqref="G5:H605" xr:uid="{AC541441-E224-4C02-9416-AD6A8D7DDEA4}">
      <formula1>INDIRECT(W5)</formula1>
    </dataValidation>
    <dataValidation type="list" allowBlank="1" showInputMessage="1" showErrorMessage="1" sqref="L5:L187" xr:uid="{3CF1D081-2A03-4059-960B-D78A8D8BD4E7}">
      <formula1>"Pago,Não Pago,Realizado"</formula1>
    </dataValidation>
    <dataValidation type="list" allowBlank="1" showInputMessage="1" showErrorMessage="1" sqref="I1:I1048576" xr:uid="{8998FBC6-69EE-49AD-9975-7DBFC0ED22F0}">
      <formula1>"Jan,Fev,Mar,Abr,Mai,Jun,Jul,Ago,Set,Out,Nov,Dez"</formula1>
    </dataValidation>
    <dataValidation type="list" allowBlank="1" showInputMessage="1" showErrorMessage="1" sqref="M1:M1048576" xr:uid="{1877B86B-272B-4F44-A1C5-21C3EA3FF817}">
      <formula1>"Sim,Não"</formula1>
    </dataValidation>
    <dataValidation type="list" allowBlank="1" showInputMessage="1" showErrorMessage="1" sqref="E2:E3" xr:uid="{FA37033A-6DEE-4AB9-9CB8-491AAE5C7081}">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6BD2A88-716B-485C-996B-D0C6AAC4B764}">
          <x14:formula1>
            <xm:f>'Configurações Básicas'!$E$12:$E$33</xm:f>
          </x14:formula1>
          <xm:sqref>E5:E1048576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3" hidden="1" customWidth="1"/>
    <col min="2" max="2" width="1.425781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136"/>
      <c r="D5" s="138"/>
      <c r="E5" s="43"/>
      <c r="F5" s="195"/>
      <c r="G5" s="43"/>
      <c r="H5" s="138"/>
      <c r="I5" s="138"/>
      <c r="J5" s="228"/>
      <c r="K5" s="228"/>
      <c r="L5" s="44"/>
      <c r="M5" s="122"/>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131</v>
      </c>
      <c r="Q5" s="266">
        <f>Mai!Q13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136"/>
      <c r="D6" s="138"/>
      <c r="E6" s="43"/>
      <c r="F6" s="136"/>
      <c r="G6" s="43"/>
      <c r="H6" s="138"/>
      <c r="I6" s="138"/>
      <c r="J6" s="228"/>
      <c r="K6" s="228"/>
      <c r="L6" s="44"/>
      <c r="M6" s="44"/>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136"/>
      <c r="D7" s="138"/>
      <c r="E7" s="43"/>
      <c r="F7" s="195"/>
      <c r="G7" s="43"/>
      <c r="H7" s="43"/>
      <c r="I7" s="43"/>
      <c r="J7" s="228"/>
      <c r="K7" s="228"/>
      <c r="L7" s="44"/>
      <c r="M7" s="122"/>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136"/>
      <c r="D8" s="138"/>
      <c r="E8" s="43"/>
      <c r="F8" s="195"/>
      <c r="G8" s="43"/>
      <c r="H8" s="43"/>
      <c r="I8" s="43"/>
      <c r="J8" s="228"/>
      <c r="K8" s="228"/>
      <c r="L8" s="44"/>
      <c r="M8" s="122"/>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23"/>
      <c r="H9" s="23"/>
      <c r="I9" s="23"/>
      <c r="J9" s="228"/>
      <c r="K9" s="228"/>
      <c r="L9" s="44"/>
      <c r="M9" s="122"/>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23"/>
      <c r="H10" s="23"/>
      <c r="I10" s="23"/>
      <c r="J10" s="228"/>
      <c r="K10" s="228"/>
      <c r="L10" s="44"/>
      <c r="M10" s="122"/>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23"/>
      <c r="H11" s="23"/>
      <c r="I11" s="23"/>
      <c r="J11" s="228"/>
      <c r="K11" s="228"/>
      <c r="L11" s="44"/>
      <c r="M11" s="122"/>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43"/>
      <c r="H12" s="43"/>
      <c r="I12" s="43"/>
      <c r="J12" s="228"/>
      <c r="K12" s="228"/>
      <c r="L12" s="44"/>
      <c r="M12" s="122"/>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43"/>
      <c r="H13" s="43"/>
      <c r="I13" s="43"/>
      <c r="J13" s="228"/>
      <c r="K13" s="228"/>
      <c r="L13" s="44"/>
      <c r="M13" s="122"/>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43"/>
      <c r="H14" s="43"/>
      <c r="I14" s="43"/>
      <c r="J14" s="228"/>
      <c r="K14" s="228"/>
      <c r="L14" s="44"/>
      <c r="M14" s="122"/>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43"/>
      <c r="H15" s="43"/>
      <c r="I15" s="43"/>
      <c r="J15" s="228"/>
      <c r="K15" s="228"/>
      <c r="L15" s="44"/>
      <c r="M15" s="122"/>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43"/>
      <c r="H16" s="43"/>
      <c r="I16" s="43"/>
      <c r="J16" s="228"/>
      <c r="K16" s="228"/>
      <c r="L16" s="44"/>
      <c r="M16" s="122"/>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95"/>
      <c r="G17" s="43"/>
      <c r="H17" s="43"/>
      <c r="I17" s="43"/>
      <c r="J17" s="228"/>
      <c r="K17" s="228"/>
      <c r="L17" s="44"/>
      <c r="M17" s="122"/>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95"/>
      <c r="G18" s="43"/>
      <c r="H18" s="43"/>
      <c r="I18" s="43"/>
      <c r="J18" s="228"/>
      <c r="K18" s="228"/>
      <c r="L18" s="44"/>
      <c r="M18" s="122"/>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95"/>
      <c r="G19" s="43"/>
      <c r="H19" s="43"/>
      <c r="I19" s="43"/>
      <c r="J19" s="228"/>
      <c r="K19" s="228"/>
      <c r="L19" s="44"/>
      <c r="M19" s="122"/>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95"/>
      <c r="G20" s="43"/>
      <c r="H20" s="43"/>
      <c r="I20" s="43"/>
      <c r="J20" s="228"/>
      <c r="K20" s="228"/>
      <c r="L20" s="44"/>
      <c r="M20" s="122"/>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95"/>
      <c r="G21" s="43"/>
      <c r="H21" s="43"/>
      <c r="I21" s="43"/>
      <c r="J21" s="228"/>
      <c r="K21" s="228"/>
      <c r="L21" s="44"/>
      <c r="M21" s="122"/>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95"/>
      <c r="G22" s="23"/>
      <c r="H22" s="23"/>
      <c r="I22" s="23"/>
      <c r="J22" s="228"/>
      <c r="K22" s="228"/>
      <c r="L22" s="44"/>
      <c r="M22" s="122"/>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95"/>
      <c r="G23" s="43"/>
      <c r="H23" s="43"/>
      <c r="I23" s="43"/>
      <c r="J23" s="228"/>
      <c r="K23" s="228"/>
      <c r="L23" s="44"/>
      <c r="M23" s="122"/>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95"/>
      <c r="G24" s="43"/>
      <c r="H24" s="43"/>
      <c r="I24" s="43"/>
      <c r="J24" s="228"/>
      <c r="K24" s="228"/>
      <c r="L24" s="44"/>
      <c r="M24" s="122"/>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95"/>
      <c r="G25" s="23"/>
      <c r="H25" s="23"/>
      <c r="I25" s="23"/>
      <c r="J25" s="228"/>
      <c r="K25" s="228"/>
      <c r="L25" s="44"/>
      <c r="M25" s="122"/>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95"/>
      <c r="G26" s="23"/>
      <c r="H26" s="23"/>
      <c r="I26" s="23"/>
      <c r="J26" s="228"/>
      <c r="K26" s="228"/>
      <c r="L26" s="44"/>
      <c r="M26" s="122"/>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95"/>
      <c r="G27" s="23"/>
      <c r="H27" s="23"/>
      <c r="I27" s="23"/>
      <c r="J27" s="228"/>
      <c r="K27" s="228"/>
      <c r="L27" s="44"/>
      <c r="M27" s="122"/>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95"/>
      <c r="G28" s="43"/>
      <c r="H28" s="43"/>
      <c r="I28" s="43"/>
      <c r="J28" s="228"/>
      <c r="K28" s="228"/>
      <c r="L28" s="44"/>
      <c r="M28" s="122"/>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95"/>
      <c r="G29" s="43"/>
      <c r="H29" s="43"/>
      <c r="I29" s="43"/>
      <c r="J29" s="228"/>
      <c r="K29" s="228"/>
      <c r="L29" s="44"/>
      <c r="M29" s="122"/>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95"/>
      <c r="G30" s="43"/>
      <c r="H30" s="43"/>
      <c r="I30" s="43"/>
      <c r="J30" s="228"/>
      <c r="K30" s="228"/>
      <c r="L30" s="44"/>
      <c r="M30" s="122"/>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95"/>
      <c r="G31" s="43"/>
      <c r="H31" s="43"/>
      <c r="I31" s="43"/>
      <c r="J31" s="228"/>
      <c r="K31" s="228"/>
      <c r="L31" s="44"/>
      <c r="M31" s="122"/>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95"/>
      <c r="G32" s="43"/>
      <c r="H32" s="43"/>
      <c r="I32" s="43"/>
      <c r="J32" s="228"/>
      <c r="K32" s="228"/>
      <c r="L32" s="44"/>
      <c r="M32" s="122"/>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95"/>
      <c r="G33" s="23"/>
      <c r="H33" s="23"/>
      <c r="I33" s="23"/>
      <c r="J33" s="228"/>
      <c r="K33" s="228"/>
      <c r="L33" s="44"/>
      <c r="M33" s="122"/>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95"/>
      <c r="G34" s="23"/>
      <c r="H34" s="23"/>
      <c r="I34" s="23"/>
      <c r="J34" s="228"/>
      <c r="K34" s="228"/>
      <c r="L34" s="44"/>
      <c r="M34" s="122"/>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95"/>
      <c r="G35" s="23"/>
      <c r="H35" s="23"/>
      <c r="I35" s="23"/>
      <c r="J35" s="228"/>
      <c r="K35" s="228"/>
      <c r="L35" s="44"/>
      <c r="M35" s="122"/>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95"/>
      <c r="G36" s="43"/>
      <c r="H36" s="43"/>
      <c r="I36" s="43"/>
      <c r="J36" s="228"/>
      <c r="K36" s="228"/>
      <c r="L36" s="44"/>
      <c r="M36" s="122"/>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95"/>
      <c r="G37" s="43"/>
      <c r="H37" s="43"/>
      <c r="I37" s="43"/>
      <c r="J37" s="228"/>
      <c r="K37" s="228"/>
      <c r="L37" s="44"/>
      <c r="M37" s="122"/>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95"/>
      <c r="G38" s="43"/>
      <c r="H38" s="43"/>
      <c r="I38" s="43"/>
      <c r="J38" s="228"/>
      <c r="K38" s="228"/>
      <c r="L38" s="44"/>
      <c r="M38" s="122"/>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95"/>
      <c r="G39" s="43"/>
      <c r="H39" s="43"/>
      <c r="I39" s="43"/>
      <c r="J39" s="228"/>
      <c r="K39" s="228"/>
      <c r="L39" s="44"/>
      <c r="M39" s="122"/>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95"/>
      <c r="G40" s="43"/>
      <c r="H40" s="43"/>
      <c r="I40" s="43"/>
      <c r="J40" s="228"/>
      <c r="K40" s="228"/>
      <c r="L40" s="44"/>
      <c r="M40" s="122"/>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95"/>
      <c r="G41" s="23"/>
      <c r="H41" s="23"/>
      <c r="I41" s="23"/>
      <c r="J41" s="228"/>
      <c r="K41" s="228"/>
      <c r="L41" s="44"/>
      <c r="M41" s="122"/>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95"/>
      <c r="G42" s="43"/>
      <c r="H42" s="43"/>
      <c r="I42" s="43"/>
      <c r="J42" s="228"/>
      <c r="K42" s="228"/>
      <c r="L42" s="44"/>
      <c r="M42" s="122"/>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43"/>
      <c r="H43" s="43"/>
      <c r="I43" s="43"/>
      <c r="J43" s="228"/>
      <c r="K43" s="228"/>
      <c r="L43" s="44"/>
      <c r="M43" s="122"/>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122"/>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122"/>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43"/>
      <c r="H46" s="43"/>
      <c r="I46" s="43"/>
      <c r="J46" s="228"/>
      <c r="K46" s="228"/>
      <c r="L46" s="44"/>
      <c r="M46" s="122"/>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23"/>
      <c r="H47" s="23"/>
      <c r="I47" s="23"/>
      <c r="J47" s="228"/>
      <c r="K47" s="228"/>
      <c r="L47" s="44"/>
      <c r="M47" s="122"/>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122"/>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43"/>
      <c r="H49" s="43"/>
      <c r="I49" s="43"/>
      <c r="J49" s="228"/>
      <c r="K49" s="228"/>
      <c r="L49" s="44"/>
      <c r="M49" s="122"/>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122"/>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122"/>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122"/>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23"/>
      <c r="H53" s="23"/>
      <c r="I53" s="23"/>
      <c r="J53" s="228"/>
      <c r="K53" s="228"/>
      <c r="L53" s="44"/>
      <c r="M53" s="122"/>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23"/>
      <c r="H54" s="23"/>
      <c r="I54" s="23"/>
      <c r="J54" s="228"/>
      <c r="K54" s="228"/>
      <c r="L54" s="44"/>
      <c r="M54" s="122"/>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23"/>
      <c r="H55" s="23"/>
      <c r="I55" s="23"/>
      <c r="J55" s="228"/>
      <c r="K55" s="228"/>
      <c r="L55" s="44"/>
      <c r="M55" s="122"/>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43"/>
      <c r="H56" s="43"/>
      <c r="I56" s="43"/>
      <c r="J56" s="228"/>
      <c r="K56" s="228"/>
      <c r="L56" s="44"/>
      <c r="M56" s="122"/>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122"/>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122"/>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122"/>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122"/>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122"/>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122"/>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43"/>
      <c r="H63" s="43"/>
      <c r="I63" s="43"/>
      <c r="J63" s="228"/>
      <c r="K63" s="228"/>
      <c r="L63" s="44"/>
      <c r="M63" s="122"/>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23"/>
      <c r="H64" s="23"/>
      <c r="I64" s="23"/>
      <c r="J64" s="228"/>
      <c r="K64" s="228"/>
      <c r="L64" s="44"/>
      <c r="M64" s="122"/>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43"/>
      <c r="H65" s="43"/>
      <c r="I65" s="43"/>
      <c r="J65" s="228"/>
      <c r="K65" s="228"/>
      <c r="L65" s="44"/>
      <c r="M65" s="122"/>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43"/>
      <c r="H66" s="43"/>
      <c r="I66" s="43"/>
      <c r="J66" s="228"/>
      <c r="K66" s="228"/>
      <c r="L66" s="44"/>
      <c r="M66" s="122"/>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43"/>
      <c r="H67" s="43"/>
      <c r="I67" s="43"/>
      <c r="J67" s="228"/>
      <c r="K67" s="228"/>
      <c r="L67" s="44"/>
      <c r="M67" s="122"/>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43"/>
      <c r="H68" s="43"/>
      <c r="I68" s="43"/>
      <c r="J68" s="228"/>
      <c r="K68" s="228"/>
      <c r="L68" s="44"/>
      <c r="M68" s="122"/>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43"/>
      <c r="H69" s="43"/>
      <c r="I69" s="43"/>
      <c r="J69" s="228"/>
      <c r="K69" s="228"/>
      <c r="L69" s="44"/>
      <c r="M69" s="122"/>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23"/>
      <c r="H70" s="23"/>
      <c r="I70" s="23"/>
      <c r="J70" s="228"/>
      <c r="K70" s="228"/>
      <c r="L70" s="44"/>
      <c r="M70" s="122"/>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23"/>
      <c r="H71" s="23"/>
      <c r="I71" s="23"/>
      <c r="J71" s="228"/>
      <c r="K71" s="228"/>
      <c r="L71" s="44"/>
      <c r="M71" s="122"/>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23"/>
      <c r="H72" s="23"/>
      <c r="I72" s="23"/>
      <c r="J72" s="228"/>
      <c r="K72" s="228"/>
      <c r="L72" s="44"/>
      <c r="M72" s="122"/>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43"/>
      <c r="H73" s="43"/>
      <c r="I73" s="43"/>
      <c r="J73" s="228"/>
      <c r="K73" s="228"/>
      <c r="L73" s="44"/>
      <c r="M73" s="122"/>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43"/>
      <c r="H74" s="43"/>
      <c r="I74" s="43"/>
      <c r="J74" s="228"/>
      <c r="K74" s="228"/>
      <c r="L74" s="44"/>
      <c r="M74" s="122"/>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43"/>
      <c r="H75" s="43"/>
      <c r="I75" s="43"/>
      <c r="J75" s="228"/>
      <c r="K75" s="228"/>
      <c r="L75" s="44"/>
      <c r="M75" s="122"/>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43"/>
      <c r="H76" s="43"/>
      <c r="I76" s="43"/>
      <c r="J76" s="228"/>
      <c r="K76" s="228"/>
      <c r="L76" s="44"/>
      <c r="M76" s="122"/>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43"/>
      <c r="H77" s="43"/>
      <c r="I77" s="43"/>
      <c r="J77" s="228"/>
      <c r="K77" s="228"/>
      <c r="L77" s="44"/>
      <c r="M77" s="122"/>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122"/>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23"/>
      <c r="H79" s="23"/>
      <c r="I79" s="23"/>
      <c r="J79" s="228"/>
      <c r="K79" s="228"/>
      <c r="L79" s="44"/>
      <c r="M79" s="122"/>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23"/>
      <c r="H80" s="23"/>
      <c r="I80" s="23"/>
      <c r="J80" s="228"/>
      <c r="K80" s="228"/>
      <c r="L80" s="44"/>
      <c r="M80" s="122"/>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43"/>
      <c r="H81" s="43"/>
      <c r="I81" s="43"/>
      <c r="J81" s="228"/>
      <c r="K81" s="228"/>
      <c r="L81" s="44"/>
      <c r="M81" s="122"/>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122"/>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23"/>
      <c r="H83" s="23"/>
      <c r="I83" s="23"/>
      <c r="J83" s="228"/>
      <c r="K83" s="228"/>
      <c r="L83" s="44"/>
      <c r="M83" s="122"/>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23"/>
      <c r="H84" s="23"/>
      <c r="I84" s="23"/>
      <c r="J84" s="228"/>
      <c r="K84" s="228"/>
      <c r="L84" s="44"/>
      <c r="M84" s="122"/>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43"/>
      <c r="H85" s="43"/>
      <c r="I85" s="43"/>
      <c r="J85" s="228"/>
      <c r="K85" s="228"/>
      <c r="L85" s="44"/>
      <c r="M85" s="122"/>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23"/>
      <c r="H86" s="23"/>
      <c r="I86" s="23"/>
      <c r="J86" s="228"/>
      <c r="K86" s="228"/>
      <c r="L86" s="44"/>
      <c r="M86" s="122"/>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43"/>
      <c r="H87" s="43"/>
      <c r="I87" s="43"/>
      <c r="J87" s="228"/>
      <c r="K87" s="228"/>
      <c r="L87" s="44"/>
      <c r="M87" s="122"/>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43"/>
      <c r="H88" s="43"/>
      <c r="I88" s="43"/>
      <c r="J88" s="228"/>
      <c r="K88" s="228"/>
      <c r="L88" s="44"/>
      <c r="M88" s="122"/>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23"/>
      <c r="H89" s="23"/>
      <c r="I89" s="23"/>
      <c r="J89" s="228"/>
      <c r="K89" s="228"/>
      <c r="L89" s="44"/>
      <c r="M89" s="122"/>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122"/>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43"/>
      <c r="H91" s="43"/>
      <c r="I91" s="43"/>
      <c r="J91" s="228"/>
      <c r="K91" s="228"/>
      <c r="L91" s="44"/>
      <c r="M91" s="122"/>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122"/>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122"/>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43"/>
      <c r="H94" s="43"/>
      <c r="I94" s="43"/>
      <c r="J94" s="228"/>
      <c r="K94" s="228"/>
      <c r="L94" s="44"/>
      <c r="M94" s="122"/>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122"/>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23"/>
      <c r="H96" s="23"/>
      <c r="I96" s="23"/>
      <c r="J96" s="228"/>
      <c r="K96" s="228"/>
      <c r="L96" s="44"/>
      <c r="M96" s="122"/>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43"/>
      <c r="H97" s="43"/>
      <c r="I97" s="43"/>
      <c r="J97" s="228"/>
      <c r="K97" s="228"/>
      <c r="L97" s="44"/>
      <c r="M97" s="122"/>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23"/>
      <c r="H98" s="23"/>
      <c r="I98" s="23"/>
      <c r="J98" s="228"/>
      <c r="K98" s="228"/>
      <c r="L98" s="44"/>
      <c r="M98" s="122"/>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23"/>
      <c r="H99" s="23"/>
      <c r="I99" s="23"/>
      <c r="J99" s="228"/>
      <c r="K99" s="228"/>
      <c r="L99" s="44"/>
      <c r="M99" s="122"/>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44"/>
      <c r="M100" s="44"/>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44"/>
      <c r="M101" s="44"/>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44"/>
      <c r="M102" s="44"/>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44"/>
      <c r="M103" s="44"/>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44"/>
      <c r="M104" s="44"/>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44"/>
      <c r="M105" s="44"/>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44"/>
      <c r="M106" s="44"/>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44"/>
      <c r="M107" s="44"/>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44"/>
      <c r="M108" s="44"/>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44"/>
      <c r="M109" s="44"/>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44"/>
      <c r="M110" s="44"/>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44"/>
      <c r="M111" s="44"/>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44"/>
      <c r="M112" s="44"/>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44"/>
      <c r="M113" s="44"/>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44"/>
      <c r="M114" s="44"/>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44"/>
      <c r="M115" s="44"/>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44"/>
      <c r="M116" s="44"/>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44"/>
      <c r="M117" s="44"/>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44"/>
      <c r="M118" s="44"/>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44"/>
      <c r="M119" s="44"/>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4"/>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4"/>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4"/>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4"/>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4"/>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4"/>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4"/>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4"/>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4"/>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4"/>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4"/>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4"/>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4"/>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4"/>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4"/>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4"/>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4"/>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4"/>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4"/>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4"/>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4"/>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4"/>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4"/>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4"/>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4"/>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4"/>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4"/>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4"/>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4"/>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4"/>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4"/>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4"/>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4"/>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4"/>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4"/>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4"/>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4"/>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4"/>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4"/>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4"/>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4"/>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4"/>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4"/>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4"/>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4"/>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4"/>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4"/>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4"/>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4"/>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4"/>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4"/>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4"/>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4"/>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4"/>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4"/>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4"/>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4"/>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4"/>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4"/>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4"/>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4"/>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4"/>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4"/>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4"/>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4"/>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4"/>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4"/>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4"/>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4"/>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4"/>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4"/>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4"/>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4"/>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4"/>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4"/>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4"/>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4"/>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4"/>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4"/>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4"/>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4"/>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4"/>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4"/>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4"/>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4"/>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4"/>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4"/>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4"/>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4"/>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4"/>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4"/>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4"/>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4"/>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4"/>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4"/>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4"/>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4"/>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4"/>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4"/>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4"/>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4"/>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4"/>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4"/>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4"/>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4"/>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4"/>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4"/>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4"/>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4"/>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4"/>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4"/>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4"/>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4"/>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4"/>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4"/>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4"/>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4"/>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4"/>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4"/>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4"/>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4"/>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4"/>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4"/>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4"/>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4"/>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4"/>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4"/>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4"/>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4"/>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4"/>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4"/>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4"/>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4"/>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4"/>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4"/>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4"/>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4"/>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4"/>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4"/>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4"/>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4"/>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4"/>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4"/>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4"/>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4"/>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4"/>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4"/>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4"/>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4"/>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4"/>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4"/>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4"/>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4"/>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4"/>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4"/>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4"/>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4"/>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4"/>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4"/>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4"/>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4"/>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4"/>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4"/>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4"/>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4"/>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4"/>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4"/>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4"/>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4"/>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4"/>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4"/>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4"/>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4"/>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4"/>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4"/>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4"/>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4"/>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4"/>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4"/>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4"/>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4"/>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4"/>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4"/>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4"/>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4"/>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4"/>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4"/>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4"/>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4"/>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4"/>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4"/>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4"/>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4"/>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4"/>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4"/>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4"/>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4"/>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4"/>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4"/>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4"/>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4"/>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4"/>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4"/>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4"/>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4"/>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4"/>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4"/>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4"/>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4"/>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4"/>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4"/>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4"/>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4"/>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4"/>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4"/>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4"/>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4"/>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4"/>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4"/>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4"/>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4"/>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4"/>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4"/>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4"/>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4"/>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4"/>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4"/>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4"/>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4"/>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4"/>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4"/>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4"/>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4"/>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4"/>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4"/>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4"/>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4"/>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4"/>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4"/>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4"/>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4"/>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4"/>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4"/>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4"/>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4"/>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4"/>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4"/>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4"/>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4"/>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4"/>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4"/>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4"/>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4"/>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4"/>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4"/>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4"/>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4"/>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4"/>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4"/>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4"/>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4"/>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4"/>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4"/>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4"/>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4"/>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4"/>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4"/>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4"/>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4"/>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4"/>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4"/>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4"/>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4"/>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4"/>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4"/>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4"/>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4"/>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4"/>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4"/>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4"/>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4"/>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4"/>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4"/>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4"/>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4"/>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4"/>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4"/>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4"/>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4"/>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4"/>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4"/>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4"/>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4"/>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4"/>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4"/>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4"/>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4"/>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4"/>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4"/>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4"/>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4"/>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4"/>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4"/>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4"/>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4"/>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4"/>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4"/>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4"/>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4"/>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4"/>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4"/>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4"/>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4"/>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4"/>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4"/>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4"/>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4"/>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4"/>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4"/>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4"/>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4"/>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4"/>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4"/>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4"/>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4"/>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4"/>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4"/>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4"/>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4"/>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4"/>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4"/>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4"/>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4"/>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4"/>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4"/>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4"/>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4"/>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4"/>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4"/>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4"/>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4"/>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4"/>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4"/>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4"/>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4"/>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4"/>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4"/>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4"/>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4"/>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4"/>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4"/>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4"/>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4"/>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4"/>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4"/>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4"/>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4"/>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4"/>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4"/>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4"/>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4"/>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4"/>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4"/>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4"/>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4"/>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4"/>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4"/>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4"/>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4"/>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4"/>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4"/>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4"/>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4"/>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4"/>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4"/>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4"/>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4"/>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4"/>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4"/>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4"/>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4"/>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4"/>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4"/>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4"/>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4"/>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4"/>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4"/>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4"/>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4"/>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4"/>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4"/>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4"/>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4"/>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4"/>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4"/>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4"/>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4"/>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4"/>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4"/>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4"/>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4"/>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4"/>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4"/>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4"/>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4"/>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4"/>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4"/>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4"/>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4"/>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4"/>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4"/>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4"/>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4"/>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4"/>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4"/>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4"/>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4"/>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4"/>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4"/>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4"/>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4"/>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4"/>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4"/>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4"/>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4"/>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4"/>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4"/>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4"/>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4"/>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4"/>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4"/>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4"/>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4"/>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4"/>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4"/>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4"/>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4"/>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4"/>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4"/>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4"/>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4"/>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4"/>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4"/>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4"/>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4"/>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4"/>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4"/>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4"/>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4"/>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4"/>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4"/>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4"/>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4"/>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4"/>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4"/>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4"/>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4"/>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4"/>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4"/>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4"/>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4"/>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4"/>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4"/>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4"/>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4"/>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4"/>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4"/>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4"/>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4"/>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4"/>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4"/>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4"/>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4"/>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4"/>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4"/>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4"/>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4"/>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44"/>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44"/>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44"/>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44"/>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44"/>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44"/>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44"/>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44"/>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44"/>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M100:M605">
    <cfRule type="containsText" dxfId="308" priority="62" operator="containsText" text="Não Pago">
      <formula>NOT(ISERROR(SEARCH("Não Pago",M100)))</formula>
    </cfRule>
    <cfRule type="containsText" dxfId="307" priority="63" operator="containsText" text="Pago">
      <formula>NOT(ISERROR(SEARCH("Pago",M100)))</formula>
    </cfRule>
  </conditionalFormatting>
  <conditionalFormatting sqref="M22:M99">
    <cfRule type="containsText" dxfId="306" priority="60" operator="containsText" text="Não Pago">
      <formula>NOT(ISERROR(SEARCH("Não Pago",M22)))</formula>
    </cfRule>
    <cfRule type="containsText" dxfId="305" priority="61" operator="containsText" text="Pago">
      <formula>NOT(ISERROR(SEARCH("Pago",M22)))</formula>
    </cfRule>
  </conditionalFormatting>
  <conditionalFormatting sqref="M9:M20">
    <cfRule type="containsText" dxfId="304" priority="58" operator="containsText" text="Não Pago">
      <formula>NOT(ISERROR(SEARCH("Não Pago",M9)))</formula>
    </cfRule>
    <cfRule type="containsText" dxfId="303" priority="59" operator="containsText" text="Pago">
      <formula>NOT(ISERROR(SEARCH("Pago",M9)))</formula>
    </cfRule>
  </conditionalFormatting>
  <conditionalFormatting sqref="M21">
    <cfRule type="containsText" dxfId="302" priority="56" operator="containsText" text="Não Pago">
      <formula>NOT(ISERROR(SEARCH("Não Pago",M21)))</formula>
    </cfRule>
    <cfRule type="containsText" dxfId="301" priority="57" operator="containsText" text="Pago">
      <formula>NOT(ISERROR(SEARCH("Pago",M21)))</formula>
    </cfRule>
  </conditionalFormatting>
  <conditionalFormatting sqref="E21:E586 E603:E605">
    <cfRule type="containsText" dxfId="300" priority="49" operator="containsText" text="Despesa">
      <formula>NOT(ISERROR(SEARCH("Despesa",E21)))</formula>
    </cfRule>
    <cfRule type="containsText" dxfId="299" priority="50" operator="containsText" text="Receita">
      <formula>NOT(ISERROR(SEARCH("Receita",E21)))</formula>
    </cfRule>
  </conditionalFormatting>
  <conditionalFormatting sqref="E21:E586 E603:E605">
    <cfRule type="expression" dxfId="298" priority="51" stopIfTrue="1">
      <formula>NOT(ISERROR(SEARCH("Investimentos",E21)))</formula>
    </cfRule>
  </conditionalFormatting>
  <conditionalFormatting sqref="E9:E605">
    <cfRule type="containsText" dxfId="297" priority="38" operator="containsText" text="INVESTIMENTOS">
      <formula>NOT(ISERROR(SEARCH("INVESTIMENTOS",E9)))</formula>
    </cfRule>
    <cfRule type="containsText" dxfId="296" priority="39" operator="containsText" text="DESPESAS DE MARKETING">
      <formula>NOT(ISERROR(SEARCH("DESPESAS DE MARKETING",E9)))</formula>
    </cfRule>
    <cfRule type="containsText" dxfId="295" priority="40" operator="containsText" text="DESPESAS NÃO OPERACIONAIS">
      <formula>NOT(ISERROR(SEARCH("DESPESAS NÃO OPERACIONAIS",E9)))</formula>
    </cfRule>
    <cfRule type="containsText" dxfId="294" priority="41" operator="containsText" text="DESPESAS COM RH">
      <formula>NOT(ISERROR(SEARCH("DESPESAS COM RH",E9)))</formula>
    </cfRule>
    <cfRule type="containsText" dxfId="293" priority="42" operator="containsText" text="DESPESAS COM SERVIÇOS">
      <formula>NOT(ISERROR(SEARCH("DESPESAS COM SERVIÇOS",E9)))</formula>
    </cfRule>
    <cfRule type="containsText" dxfId="292" priority="43" operator="containsText" text="DESPESAS COM PRODUTOS">
      <formula>NOT(ISERROR(SEARCH("DESPESAS COM PRODUTOS",E9)))</formula>
    </cfRule>
    <cfRule type="containsText" dxfId="291" priority="44" operator="containsText" text="IMPOSTOS">
      <formula>NOT(ISERROR(SEARCH("IMPOSTOS",E9)))</formula>
    </cfRule>
    <cfRule type="containsText" dxfId="290" priority="47" operator="containsText" text="Despesa">
      <formula>NOT(ISERROR(SEARCH("Despesa",E9)))</formula>
    </cfRule>
    <cfRule type="containsText" dxfId="289" priority="48" operator="containsText" text="Receita">
      <formula>NOT(ISERROR(SEARCH("Receita",E9)))</formula>
    </cfRule>
  </conditionalFormatting>
  <conditionalFormatting sqref="E9:E605">
    <cfRule type="expression" dxfId="288" priority="52" stopIfTrue="1">
      <formula>NOT(ISERROR(SEARCH("Investimentos",E9)))</formula>
    </cfRule>
  </conditionalFormatting>
  <conditionalFormatting sqref="E20 E602">
    <cfRule type="containsText" dxfId="287" priority="45" operator="containsText" text="Despesa">
      <formula>NOT(ISERROR(SEARCH("Despesa",E20)))</formula>
    </cfRule>
    <cfRule type="containsText" dxfId="286" priority="46" operator="containsText" text="Receita">
      <formula>NOT(ISERROR(SEARCH("Receita",E20)))</formula>
    </cfRule>
  </conditionalFormatting>
  <conditionalFormatting sqref="E20 E602">
    <cfRule type="expression" dxfId="285" priority="53" stopIfTrue="1">
      <formula>NOT(ISERROR(SEARCH("Investimentos",E20)))</formula>
    </cfRule>
  </conditionalFormatting>
  <conditionalFormatting sqref="L21:L586 L603:L605">
    <cfRule type="containsText" dxfId="284" priority="36" operator="containsText" text="Não Pago">
      <formula>NOT(ISERROR(SEARCH("Não Pago",L21)))</formula>
    </cfRule>
    <cfRule type="containsText" dxfId="283" priority="37" operator="containsText" text="Pago">
      <formula>NOT(ISERROR(SEARCH("Pago",L21)))</formula>
    </cfRule>
  </conditionalFormatting>
  <conditionalFormatting sqref="L9:L605">
    <cfRule type="containsText" dxfId="282" priority="34" operator="containsText" text="Não Pago">
      <formula>NOT(ISERROR(SEARCH("Não Pago",L9)))</formula>
    </cfRule>
    <cfRule type="containsText" dxfId="281" priority="35" operator="containsText" text="Pago">
      <formula>NOT(ISERROR(SEARCH("Pago",L9)))</formula>
    </cfRule>
  </conditionalFormatting>
  <conditionalFormatting sqref="L20 L602">
    <cfRule type="containsText" dxfId="280" priority="32" operator="containsText" text="Não Pago">
      <formula>NOT(ISERROR(SEARCH("Não Pago",L20)))</formula>
    </cfRule>
    <cfRule type="containsText" dxfId="279" priority="33" operator="containsText" text="Pago">
      <formula>NOT(ISERROR(SEARCH("Pago",L20)))</formula>
    </cfRule>
  </conditionalFormatting>
  <conditionalFormatting sqref="L9:L605">
    <cfRule type="cellIs" dxfId="278" priority="31" operator="equal">
      <formula>"Realizado"</formula>
    </cfRule>
  </conditionalFormatting>
  <conditionalFormatting sqref="L22 L604">
    <cfRule type="containsText" dxfId="277" priority="29" operator="containsText" text="Não Pago">
      <formula>NOT(ISERROR(SEARCH("Não Pago",L22)))</formula>
    </cfRule>
    <cfRule type="containsText" dxfId="276" priority="30" operator="containsText" text="Pago">
      <formula>NOT(ISERROR(SEARCH("Pago",L22)))</formula>
    </cfRule>
  </conditionalFormatting>
  <conditionalFormatting sqref="L27">
    <cfRule type="containsText" dxfId="275" priority="27" operator="containsText" text="Não Pago">
      <formula>NOT(ISERROR(SEARCH("Não Pago",L27)))</formula>
    </cfRule>
    <cfRule type="containsText" dxfId="274" priority="28" operator="containsText" text="Pago">
      <formula>NOT(ISERROR(SEARCH("Pago",L27)))</formula>
    </cfRule>
  </conditionalFormatting>
  <conditionalFormatting sqref="L34">
    <cfRule type="containsText" dxfId="273" priority="25" operator="containsText" text="Não Pago">
      <formula>NOT(ISERROR(SEARCH("Não Pago",L34)))</formula>
    </cfRule>
    <cfRule type="containsText" dxfId="272" priority="26" operator="containsText" text="Pago">
      <formula>NOT(ISERROR(SEARCH("Pago",L34)))</formula>
    </cfRule>
  </conditionalFormatting>
  <conditionalFormatting sqref="Q7:Q8">
    <cfRule type="cellIs" dxfId="271" priority="24" operator="greaterThan">
      <formula>0</formula>
    </cfRule>
  </conditionalFormatting>
  <conditionalFormatting sqref="Q9:Q10">
    <cfRule type="cellIs" dxfId="270" priority="23" operator="greaterThan">
      <formula>0</formula>
    </cfRule>
  </conditionalFormatting>
  <conditionalFormatting sqref="Q11:Q12">
    <cfRule type="cellIs" dxfId="269" priority="21" operator="greaterThan">
      <formula>0</formula>
    </cfRule>
    <cfRule type="cellIs" dxfId="268" priority="22" operator="lessThan">
      <formula>0</formula>
    </cfRule>
  </conditionalFormatting>
  <conditionalFormatting sqref="Q13:Q14">
    <cfRule type="cellIs" dxfId="267" priority="19" operator="lessThan">
      <formula>0</formula>
    </cfRule>
    <cfRule type="cellIs" dxfId="266" priority="20" operator="greaterThan">
      <formula>0</formula>
    </cfRule>
  </conditionalFormatting>
  <conditionalFormatting sqref="N5:N605">
    <cfRule type="cellIs" dxfId="265" priority="16" operator="greaterThan">
      <formula>0</formula>
    </cfRule>
    <cfRule type="cellIs" dxfId="264" priority="17" operator="lessThan">
      <formula>0</formula>
    </cfRule>
  </conditionalFormatting>
  <conditionalFormatting sqref="E5:E8">
    <cfRule type="containsText" dxfId="263" priority="2" operator="containsText" text="INVESTIMENTOS">
      <formula>NOT(ISERROR(SEARCH("INVESTIMENTOS",E5)))</formula>
    </cfRule>
    <cfRule type="containsText" dxfId="262" priority="3" operator="containsText" text="DESPESAS DE MARKETING">
      <formula>NOT(ISERROR(SEARCH("DESPESAS DE MARKETING",E5)))</formula>
    </cfRule>
    <cfRule type="containsText" dxfId="261" priority="4" operator="containsText" text="DESPESAS NÃO OPERACIONAIS">
      <formula>NOT(ISERROR(SEARCH("DESPESAS NÃO OPERACIONAIS",E5)))</formula>
    </cfRule>
    <cfRule type="containsText" dxfId="260" priority="5" operator="containsText" text="DESPESAS COM RH">
      <formula>NOT(ISERROR(SEARCH("DESPESAS COM RH",E5)))</formula>
    </cfRule>
    <cfRule type="containsText" dxfId="259" priority="6" operator="containsText" text="DESPESAS COM SERVIÇOS">
      <formula>NOT(ISERROR(SEARCH("DESPESAS COM SERVIÇOS",E5)))</formula>
    </cfRule>
    <cfRule type="containsText" dxfId="258" priority="7" operator="containsText" text="DESPESAS COM PRODUTOS">
      <formula>NOT(ISERROR(SEARCH("DESPESAS COM PRODUTOS",E5)))</formula>
    </cfRule>
    <cfRule type="containsText" dxfId="257" priority="8" operator="containsText" text="IMPOSTOS">
      <formula>NOT(ISERROR(SEARCH("IMPOSTOS",E5)))</formula>
    </cfRule>
    <cfRule type="containsText" dxfId="256" priority="14" operator="containsText" text="Despesa">
      <formula>NOT(ISERROR(SEARCH("Despesa",E5)))</formula>
    </cfRule>
    <cfRule type="containsText" dxfId="255" priority="15" operator="containsText" text="Receita">
      <formula>NOT(ISERROR(SEARCH("Receita",E5)))</formula>
    </cfRule>
  </conditionalFormatting>
  <conditionalFormatting sqref="E5:E8">
    <cfRule type="expression" dxfId="254" priority="18" stopIfTrue="1">
      <formula>NOT(ISERROR(SEARCH("Investimentos",E5)))</formula>
    </cfRule>
  </conditionalFormatting>
  <conditionalFormatting sqref="M5:M8">
    <cfRule type="containsText" dxfId="253" priority="12" operator="containsText" text="Não Pago">
      <formula>NOT(ISERROR(SEARCH("Não Pago",M5)))</formula>
    </cfRule>
    <cfRule type="containsText" dxfId="252" priority="13" operator="containsText" text="Pago">
      <formula>NOT(ISERROR(SEARCH("Pago",M5)))</formula>
    </cfRule>
  </conditionalFormatting>
  <conditionalFormatting sqref="L5:L8">
    <cfRule type="containsText" dxfId="251" priority="10" operator="containsText" text="Não Pago">
      <formula>NOT(ISERROR(SEARCH("Não Pago",L5)))</formula>
    </cfRule>
    <cfRule type="containsText" dxfId="250" priority="11" operator="containsText" text="Pago">
      <formula>NOT(ISERROR(SEARCH("Pago",L5)))</formula>
    </cfRule>
  </conditionalFormatting>
  <conditionalFormatting sqref="L5:L8">
    <cfRule type="cellIs" dxfId="249" priority="9" operator="equal">
      <formula>"Realizado"</formula>
    </cfRule>
  </conditionalFormatting>
  <conditionalFormatting sqref="Q5:Q6">
    <cfRule type="cellIs" dxfId="248" priority="1" operator="greaterThan">
      <formula>0</formula>
    </cfRule>
  </conditionalFormatting>
  <dataValidations count="6">
    <dataValidation type="list" allowBlank="1" showInputMessage="1" showErrorMessage="1" sqref="L5:L187" xr:uid="{ACB6A1A2-1DCD-4193-B500-6E033F973B5C}">
      <formula1>"Pago,Não Pago,Realizado"</formula1>
    </dataValidation>
    <dataValidation type="list" allowBlank="1" showInputMessage="1" showErrorMessage="1" sqref="G5:H605" xr:uid="{8778F6F6-A1EC-4127-AD38-7C940C4BEDF2}">
      <formula1>INDIRECT(W5)</formula1>
    </dataValidation>
    <dataValidation type="list" allowBlank="1" showInputMessage="1" showErrorMessage="1" sqref="L188:L605" xr:uid="{3BFCE1EE-2D6F-42F5-8F4B-6381E4008291}">
      <formula1>"Pago,Não Pago"</formula1>
    </dataValidation>
    <dataValidation type="list" allowBlank="1" showInputMessage="1" showErrorMessage="1" sqref="I1:I1048576" xr:uid="{BA00EB08-3F06-4AD9-BC0F-24D512A08F88}">
      <formula1>"Jan,Fev,Mar,Abr,Mai,Jun,Jul,Ago,Set,Out,Nov,Dez"</formula1>
    </dataValidation>
    <dataValidation type="list" allowBlank="1" showInputMessage="1" showErrorMessage="1" sqref="M1:M1048576" xr:uid="{718F07DB-BB18-4C9B-AAA6-7E42ECF9B69A}">
      <formula1>"Sim,Não"</formula1>
    </dataValidation>
    <dataValidation type="list" allowBlank="1" showInputMessage="1" showErrorMessage="1" sqref="E2:E3" xr:uid="{75298AFD-ACC8-40BE-B07C-3FEE8E9D2993}">
      <formula1>$E$12:$E$34</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7280E66-EF36-4C6A-871C-A107D8186BCC}">
          <x14:formula1>
            <xm:f>'Configurações Básicas'!$E$12:$E$33</xm:f>
          </x14:formula1>
          <xm:sqref>E5:E1048576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48"/>
      <c r="J2" s="225"/>
      <c r="K2" s="225"/>
      <c r="L2" s="104"/>
      <c r="M2" s="104"/>
      <c r="N2" s="104"/>
      <c r="O2" s="104"/>
      <c r="P2" s="104"/>
      <c r="Q2" s="104"/>
      <c r="S2" s="107"/>
      <c r="T2" s="107"/>
      <c r="U2" s="107"/>
      <c r="V2" s="107"/>
      <c r="W2" s="108"/>
      <c r="X2" s="105"/>
    </row>
    <row r="3" spans="1:24" ht="39" customHeight="1" thickTop="1" thickBot="1" x14ac:dyDescent="0.3">
      <c r="A3" s="209"/>
      <c r="C3" s="135"/>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43"/>
      <c r="H5" s="43"/>
      <c r="I5" s="43"/>
      <c r="J5" s="228"/>
      <c r="K5" s="228"/>
      <c r="L5" s="44"/>
      <c r="M5" s="43"/>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132</v>
      </c>
      <c r="Q5" s="266">
        <f>Jul!Q13</f>
        <v>10600.150000000003</v>
      </c>
      <c r="R5" s="17"/>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c r="X5" s="232"/>
    </row>
    <row r="6" spans="1:24" ht="19.5" customHeight="1" thickTop="1" thickBot="1" x14ac:dyDescent="0.3">
      <c r="A6" s="209"/>
      <c r="C6" s="43"/>
      <c r="D6" s="43"/>
      <c r="E6" s="43"/>
      <c r="F6" s="195"/>
      <c r="G6" s="43"/>
      <c r="H6" s="43"/>
      <c r="I6" s="43"/>
      <c r="J6" s="228"/>
      <c r="K6" s="228"/>
      <c r="L6" s="44"/>
      <c r="M6" s="43"/>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228"/>
      <c r="K7" s="228"/>
      <c r="L7" s="44"/>
      <c r="M7" s="43"/>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43"/>
      <c r="E8" s="43"/>
      <c r="F8" s="195"/>
      <c r="G8" s="43"/>
      <c r="H8" s="43"/>
      <c r="I8" s="43"/>
      <c r="J8" s="228"/>
      <c r="K8" s="228"/>
      <c r="L8" s="44"/>
      <c r="M8" s="43"/>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228"/>
      <c r="K9" s="228"/>
      <c r="L9" s="44"/>
      <c r="M9" s="43"/>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23"/>
      <c r="H10" s="23"/>
      <c r="I10" s="23"/>
      <c r="J10" s="228"/>
      <c r="K10" s="228"/>
      <c r="L10" s="44"/>
      <c r="M10" s="43"/>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228"/>
      <c r="K11" s="228"/>
      <c r="L11" s="44"/>
      <c r="M11" s="43"/>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43"/>
      <c r="H12" s="43"/>
      <c r="I12" s="43"/>
      <c r="J12" s="228"/>
      <c r="K12" s="228"/>
      <c r="L12" s="44"/>
      <c r="M12" s="43"/>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228"/>
      <c r="K13" s="228"/>
      <c r="L13" s="44"/>
      <c r="M13" s="43"/>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228"/>
      <c r="K14" s="228"/>
      <c r="L14" s="44"/>
      <c r="M14" s="43"/>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228"/>
      <c r="K15" s="228"/>
      <c r="L15" s="44"/>
      <c r="M15" s="43"/>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P15" s="109" t="str">
        <f>'PC Receitas'!BB21</f>
        <v>DESPESAS_DE_MARKETING</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228"/>
      <c r="K16" s="228"/>
      <c r="L16" s="44"/>
      <c r="M16" s="43"/>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Receitas'!BB22</f>
        <v>IMPOSTOS</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95"/>
      <c r="G17" s="43"/>
      <c r="H17" s="43"/>
      <c r="I17" s="43"/>
      <c r="J17" s="228"/>
      <c r="K17" s="228"/>
      <c r="L17" s="44"/>
      <c r="M17" s="43"/>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Receitas'!BB23</f>
        <v>INVESTIMENTOS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95"/>
      <c r="G18" s="43"/>
      <c r="H18" s="43"/>
      <c r="I18" s="43"/>
      <c r="J18" s="228"/>
      <c r="K18" s="228"/>
      <c r="L18" s="44"/>
      <c r="M18" s="43"/>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95"/>
      <c r="G19" s="23"/>
      <c r="H19" s="23"/>
      <c r="I19" s="23"/>
      <c r="J19" s="228"/>
      <c r="K19" s="228"/>
      <c r="L19" s="44"/>
      <c r="M19" s="43"/>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95"/>
      <c r="G20" s="23"/>
      <c r="H20" s="23"/>
      <c r="I20" s="23"/>
      <c r="J20" s="228"/>
      <c r="K20" s="228"/>
      <c r="L20" s="44"/>
      <c r="M20" s="43"/>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95"/>
      <c r="G21" s="23"/>
      <c r="H21" s="23"/>
      <c r="I21" s="23"/>
      <c r="J21" s="228"/>
      <c r="K21" s="228"/>
      <c r="L21" s="44"/>
      <c r="M21" s="43"/>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95"/>
      <c r="G22" s="23"/>
      <c r="H22" s="23"/>
      <c r="I22" s="23"/>
      <c r="J22" s="228"/>
      <c r="K22" s="228"/>
      <c r="L22" s="44"/>
      <c r="M22" s="43"/>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95"/>
      <c r="G23" s="43"/>
      <c r="H23" s="43"/>
      <c r="I23" s="43"/>
      <c r="J23" s="228"/>
      <c r="K23" s="228"/>
      <c r="L23" s="44"/>
      <c r="M23" s="43"/>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95"/>
      <c r="G24" s="23"/>
      <c r="H24" s="23"/>
      <c r="I24" s="23"/>
      <c r="J24" s="228"/>
      <c r="K24" s="228"/>
      <c r="L24" s="44"/>
      <c r="M24" s="43"/>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95"/>
      <c r="G25" s="43"/>
      <c r="H25" s="43"/>
      <c r="I25" s="43"/>
      <c r="J25" s="228"/>
      <c r="K25" s="228"/>
      <c r="L25" s="44"/>
      <c r="M25" s="43"/>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95"/>
      <c r="G26" s="43"/>
      <c r="H26" s="43"/>
      <c r="I26" s="43"/>
      <c r="J26" s="228"/>
      <c r="K26" s="228"/>
      <c r="L26" s="44"/>
      <c r="M26" s="43"/>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95"/>
      <c r="G27" s="43"/>
      <c r="H27" s="43"/>
      <c r="I27" s="43"/>
      <c r="J27" s="228"/>
      <c r="K27" s="228"/>
      <c r="L27" s="44"/>
      <c r="M27" s="43"/>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95"/>
      <c r="G28" s="43"/>
      <c r="H28" s="43"/>
      <c r="I28" s="43"/>
      <c r="J28" s="228"/>
      <c r="K28" s="228"/>
      <c r="L28" s="44"/>
      <c r="M28" s="43"/>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95"/>
      <c r="G29" s="43"/>
      <c r="H29" s="43"/>
      <c r="I29" s="43"/>
      <c r="J29" s="228"/>
      <c r="K29" s="228"/>
      <c r="L29" s="44"/>
      <c r="M29" s="43"/>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95"/>
      <c r="G30" s="43"/>
      <c r="H30" s="43"/>
      <c r="I30" s="43"/>
      <c r="J30" s="228"/>
      <c r="K30" s="228"/>
      <c r="L30" s="44"/>
      <c r="M30" s="43"/>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95"/>
      <c r="G31" s="23"/>
      <c r="H31" s="23"/>
      <c r="I31" s="23"/>
      <c r="J31" s="228"/>
      <c r="K31" s="228"/>
      <c r="L31" s="44"/>
      <c r="M31" s="43"/>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95"/>
      <c r="G32" s="43"/>
      <c r="H32" s="43"/>
      <c r="I32" s="43"/>
      <c r="J32" s="228"/>
      <c r="K32" s="228"/>
      <c r="L32" s="44"/>
      <c r="M32" s="43"/>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95"/>
      <c r="G33" s="43"/>
      <c r="H33" s="43"/>
      <c r="I33" s="43"/>
      <c r="J33" s="228"/>
      <c r="K33" s="228"/>
      <c r="L33" s="44"/>
      <c r="M33" s="43"/>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95"/>
      <c r="G34" s="43"/>
      <c r="H34" s="43"/>
      <c r="I34" s="43"/>
      <c r="J34" s="228"/>
      <c r="K34" s="228"/>
      <c r="L34" s="44"/>
      <c r="M34" s="43"/>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95"/>
      <c r="G35" s="23"/>
      <c r="H35" s="23"/>
      <c r="I35" s="23"/>
      <c r="J35" s="228"/>
      <c r="K35" s="228"/>
      <c r="L35" s="44"/>
      <c r="M35" s="43"/>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95"/>
      <c r="G36" s="23"/>
      <c r="H36" s="23"/>
      <c r="I36" s="23"/>
      <c r="J36" s="228"/>
      <c r="K36" s="228"/>
      <c r="L36" s="44"/>
      <c r="M36" s="43"/>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95"/>
      <c r="G37" s="23"/>
      <c r="H37" s="23"/>
      <c r="I37" s="23"/>
      <c r="J37" s="228"/>
      <c r="K37" s="228"/>
      <c r="L37" s="44"/>
      <c r="M37" s="43"/>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95"/>
      <c r="G38" s="23"/>
      <c r="H38" s="23"/>
      <c r="I38" s="23"/>
      <c r="J38" s="228"/>
      <c r="K38" s="228"/>
      <c r="L38" s="44"/>
      <c r="M38" s="43"/>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95"/>
      <c r="G39" s="43"/>
      <c r="H39" s="43"/>
      <c r="I39" s="43"/>
      <c r="J39" s="228"/>
      <c r="K39" s="228"/>
      <c r="L39" s="44"/>
      <c r="M39" s="43"/>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95"/>
      <c r="G40" s="43"/>
      <c r="H40" s="43"/>
      <c r="I40" s="43"/>
      <c r="J40" s="228"/>
      <c r="K40" s="228"/>
      <c r="L40" s="44"/>
      <c r="M40" s="43"/>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95"/>
      <c r="G41" s="23"/>
      <c r="H41" s="23"/>
      <c r="I41" s="23"/>
      <c r="J41" s="228"/>
      <c r="K41" s="228"/>
      <c r="L41" s="44"/>
      <c r="M41" s="43"/>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95"/>
      <c r="G42" s="43"/>
      <c r="H42" s="43"/>
      <c r="I42" s="43"/>
      <c r="J42" s="228"/>
      <c r="K42" s="228"/>
      <c r="L42" s="44"/>
      <c r="M42" s="43"/>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95"/>
      <c r="G43" s="43"/>
      <c r="H43" s="43"/>
      <c r="I43" s="43"/>
      <c r="J43" s="228"/>
      <c r="K43" s="228"/>
      <c r="L43" s="44"/>
      <c r="M43" s="43"/>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95"/>
      <c r="G44" s="43"/>
      <c r="H44" s="43"/>
      <c r="I44" s="43"/>
      <c r="J44" s="228"/>
      <c r="K44" s="228"/>
      <c r="L44" s="44"/>
      <c r="M44" s="43"/>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95"/>
      <c r="G45" s="43"/>
      <c r="H45" s="43"/>
      <c r="I45" s="43"/>
      <c r="J45" s="228"/>
      <c r="K45" s="228"/>
      <c r="L45" s="44"/>
      <c r="M45" s="43"/>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95"/>
      <c r="G46" s="43"/>
      <c r="H46" s="43"/>
      <c r="I46" s="43"/>
      <c r="J46" s="228"/>
      <c r="K46" s="228"/>
      <c r="L46" s="44"/>
      <c r="M46" s="43"/>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95"/>
      <c r="G47" s="43"/>
      <c r="H47" s="43"/>
      <c r="I47" s="43"/>
      <c r="J47" s="228"/>
      <c r="K47" s="228"/>
      <c r="L47" s="44"/>
      <c r="M47" s="43"/>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95"/>
      <c r="G48" s="43"/>
      <c r="H48" s="43"/>
      <c r="I48" s="43"/>
      <c r="J48" s="228"/>
      <c r="K48" s="228"/>
      <c r="L48" s="44"/>
      <c r="M48" s="43"/>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95"/>
      <c r="G49" s="23"/>
      <c r="H49" s="23"/>
      <c r="I49" s="23"/>
      <c r="J49" s="228"/>
      <c r="K49" s="228"/>
      <c r="L49" s="44"/>
      <c r="M49" s="43"/>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95"/>
      <c r="G50" s="43"/>
      <c r="H50" s="43"/>
      <c r="I50" s="43"/>
      <c r="J50" s="228"/>
      <c r="K50" s="228"/>
      <c r="L50" s="44"/>
      <c r="M50" s="43"/>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95"/>
      <c r="G51" s="43"/>
      <c r="H51" s="43"/>
      <c r="I51" s="43"/>
      <c r="J51" s="228"/>
      <c r="K51" s="228"/>
      <c r="L51" s="44"/>
      <c r="M51" s="43"/>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95"/>
      <c r="G52" s="43"/>
      <c r="H52" s="43"/>
      <c r="I52" s="43"/>
      <c r="J52" s="228"/>
      <c r="K52" s="228"/>
      <c r="L52" s="44"/>
      <c r="M52" s="43"/>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95"/>
      <c r="G53" s="23"/>
      <c r="H53" s="23"/>
      <c r="I53" s="23"/>
      <c r="J53" s="228"/>
      <c r="K53" s="228"/>
      <c r="L53" s="44"/>
      <c r="M53" s="43"/>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95"/>
      <c r="G54" s="23"/>
      <c r="H54" s="23"/>
      <c r="I54" s="23"/>
      <c r="J54" s="228"/>
      <c r="K54" s="228"/>
      <c r="L54" s="44"/>
      <c r="M54" s="43"/>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95"/>
      <c r="G55" s="23"/>
      <c r="H55" s="23"/>
      <c r="I55" s="23"/>
      <c r="J55" s="228"/>
      <c r="K55" s="228"/>
      <c r="L55" s="44"/>
      <c r="M55" s="43"/>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95"/>
      <c r="G56" s="43"/>
      <c r="H56" s="43"/>
      <c r="I56" s="43"/>
      <c r="J56" s="228"/>
      <c r="K56" s="228"/>
      <c r="L56" s="44"/>
      <c r="M56" s="43"/>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95"/>
      <c r="G57" s="43"/>
      <c r="H57" s="43"/>
      <c r="I57" s="43"/>
      <c r="J57" s="228"/>
      <c r="K57" s="228"/>
      <c r="L57" s="44"/>
      <c r="M57" s="43"/>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95"/>
      <c r="G58" s="43"/>
      <c r="H58" s="43"/>
      <c r="I58" s="43"/>
      <c r="J58" s="228"/>
      <c r="K58" s="228"/>
      <c r="L58" s="44"/>
      <c r="M58" s="43"/>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95"/>
      <c r="G59" s="23"/>
      <c r="H59" s="23"/>
      <c r="I59" s="23"/>
      <c r="J59" s="228"/>
      <c r="K59" s="228"/>
      <c r="L59" s="44"/>
      <c r="M59" s="43"/>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95"/>
      <c r="G60" s="43"/>
      <c r="H60" s="43"/>
      <c r="I60" s="43"/>
      <c r="J60" s="228"/>
      <c r="K60" s="228"/>
      <c r="L60" s="44"/>
      <c r="M60" s="43"/>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95"/>
      <c r="G61" s="43"/>
      <c r="H61" s="43"/>
      <c r="I61" s="43"/>
      <c r="J61" s="228"/>
      <c r="K61" s="228"/>
      <c r="L61" s="44"/>
      <c r="M61" s="43"/>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95"/>
      <c r="G62" s="43"/>
      <c r="H62" s="43"/>
      <c r="I62" s="43"/>
      <c r="J62" s="228"/>
      <c r="K62" s="228"/>
      <c r="L62" s="44"/>
      <c r="M62" s="43"/>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95"/>
      <c r="G63" s="23"/>
      <c r="H63" s="23"/>
      <c r="I63" s="23"/>
      <c r="J63" s="228"/>
      <c r="K63" s="228"/>
      <c r="L63" s="44"/>
      <c r="M63" s="43"/>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95"/>
      <c r="G64" s="43"/>
      <c r="H64" s="43"/>
      <c r="I64" s="43"/>
      <c r="J64" s="228"/>
      <c r="K64" s="228"/>
      <c r="L64" s="44"/>
      <c r="M64" s="43"/>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95"/>
      <c r="G65" s="23"/>
      <c r="H65" s="23"/>
      <c r="I65" s="23"/>
      <c r="J65" s="228"/>
      <c r="K65" s="228"/>
      <c r="L65" s="44"/>
      <c r="M65" s="43"/>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95"/>
      <c r="G66" s="23"/>
      <c r="H66" s="23"/>
      <c r="I66" s="23"/>
      <c r="J66" s="228"/>
      <c r="K66" s="228"/>
      <c r="L66" s="44"/>
      <c r="M66" s="43"/>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95"/>
      <c r="G67" s="23"/>
      <c r="H67" s="23"/>
      <c r="I67" s="23"/>
      <c r="J67" s="228"/>
      <c r="K67" s="228"/>
      <c r="L67" s="44"/>
      <c r="M67" s="43"/>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95"/>
      <c r="G68" s="23"/>
      <c r="H68" s="23"/>
      <c r="I68" s="23"/>
      <c r="J68" s="228"/>
      <c r="K68" s="228"/>
      <c r="L68" s="44"/>
      <c r="M68" s="43"/>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95"/>
      <c r="G69" s="43"/>
      <c r="H69" s="43"/>
      <c r="I69" s="43"/>
      <c r="J69" s="228"/>
      <c r="K69" s="228"/>
      <c r="L69" s="44"/>
      <c r="M69" s="43"/>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95"/>
      <c r="G70" s="43"/>
      <c r="H70" s="43"/>
      <c r="I70" s="43"/>
      <c r="J70" s="228"/>
      <c r="K70" s="228"/>
      <c r="L70" s="44"/>
      <c r="M70" s="43"/>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95"/>
      <c r="G71" s="43"/>
      <c r="H71" s="43"/>
      <c r="I71" s="43"/>
      <c r="J71" s="228"/>
      <c r="K71" s="228"/>
      <c r="L71" s="44"/>
      <c r="M71" s="43"/>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95"/>
      <c r="G72" s="43"/>
      <c r="H72" s="43"/>
      <c r="I72" s="43"/>
      <c r="J72" s="228"/>
      <c r="K72" s="228"/>
      <c r="L72" s="44"/>
      <c r="M72" s="43"/>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95"/>
      <c r="G73" s="23"/>
      <c r="H73" s="23"/>
      <c r="I73" s="23"/>
      <c r="J73" s="228"/>
      <c r="K73" s="228"/>
      <c r="L73" s="44"/>
      <c r="M73" s="43"/>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95"/>
      <c r="G74" s="23"/>
      <c r="H74" s="23"/>
      <c r="I74" s="23"/>
      <c r="J74" s="228"/>
      <c r="K74" s="228"/>
      <c r="L74" s="44"/>
      <c r="M74" s="43"/>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95"/>
      <c r="G75" s="23"/>
      <c r="H75" s="23"/>
      <c r="I75" s="23"/>
      <c r="J75" s="228"/>
      <c r="K75" s="228"/>
      <c r="L75" s="44"/>
      <c r="M75" s="43"/>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95"/>
      <c r="G76" s="23"/>
      <c r="H76" s="23"/>
      <c r="I76" s="23"/>
      <c r="J76" s="228"/>
      <c r="K76" s="228"/>
      <c r="L76" s="44"/>
      <c r="M76" s="43"/>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95"/>
      <c r="G77" s="23"/>
      <c r="H77" s="23"/>
      <c r="I77" s="23"/>
      <c r="J77" s="228"/>
      <c r="K77" s="228"/>
      <c r="L77" s="44"/>
      <c r="M77" s="43"/>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95"/>
      <c r="G78" s="23"/>
      <c r="H78" s="23"/>
      <c r="I78" s="23"/>
      <c r="J78" s="228"/>
      <c r="K78" s="228"/>
      <c r="L78" s="44"/>
      <c r="M78" s="43"/>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95"/>
      <c r="G79" s="43"/>
      <c r="H79" s="43"/>
      <c r="I79" s="43"/>
      <c r="J79" s="228"/>
      <c r="K79" s="228"/>
      <c r="L79" s="44"/>
      <c r="M79" s="43"/>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95"/>
      <c r="G80" s="23"/>
      <c r="H80" s="23"/>
      <c r="I80" s="23"/>
      <c r="J80" s="228"/>
      <c r="K80" s="228"/>
      <c r="L80" s="44"/>
      <c r="M80" s="43"/>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95"/>
      <c r="G81" s="43"/>
      <c r="H81" s="43"/>
      <c r="I81" s="43"/>
      <c r="J81" s="228"/>
      <c r="K81" s="228"/>
      <c r="L81" s="44"/>
      <c r="M81" s="43"/>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95"/>
      <c r="G82" s="43"/>
      <c r="H82" s="43"/>
      <c r="I82" s="43"/>
      <c r="J82" s="228"/>
      <c r="K82" s="228"/>
      <c r="L82" s="44"/>
      <c r="M82" s="43"/>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95"/>
      <c r="G83" s="43"/>
      <c r="H83" s="43"/>
      <c r="I83" s="43"/>
      <c r="J83" s="228"/>
      <c r="K83" s="228"/>
      <c r="L83" s="44"/>
      <c r="M83" s="43"/>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95"/>
      <c r="G84" s="43"/>
      <c r="H84" s="43"/>
      <c r="I84" s="43"/>
      <c r="J84" s="228"/>
      <c r="K84" s="228"/>
      <c r="L84" s="44"/>
      <c r="M84" s="43"/>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95"/>
      <c r="G85" s="23"/>
      <c r="H85" s="23"/>
      <c r="I85" s="23"/>
      <c r="J85" s="228"/>
      <c r="K85" s="228"/>
      <c r="L85" s="44"/>
      <c r="M85" s="43"/>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95"/>
      <c r="G86" s="43"/>
      <c r="H86" s="43"/>
      <c r="I86" s="43"/>
      <c r="J86" s="228"/>
      <c r="K86" s="228"/>
      <c r="L86" s="44"/>
      <c r="M86" s="43"/>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95"/>
      <c r="G87" s="43"/>
      <c r="H87" s="43"/>
      <c r="I87" s="43"/>
      <c r="J87" s="228"/>
      <c r="K87" s="228"/>
      <c r="L87" s="44"/>
      <c r="M87" s="43"/>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95"/>
      <c r="G88" s="43"/>
      <c r="H88" s="43"/>
      <c r="I88" s="43"/>
      <c r="J88" s="228"/>
      <c r="K88" s="228"/>
      <c r="L88" s="44"/>
      <c r="M88" s="43"/>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95"/>
      <c r="G89" s="43"/>
      <c r="H89" s="43"/>
      <c r="I89" s="43"/>
      <c r="J89" s="228"/>
      <c r="K89" s="228"/>
      <c r="L89" s="44"/>
      <c r="M89" s="43"/>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95"/>
      <c r="G90" s="43"/>
      <c r="H90" s="43"/>
      <c r="I90" s="43"/>
      <c r="J90" s="228"/>
      <c r="K90" s="228"/>
      <c r="L90" s="44"/>
      <c r="M90" s="43"/>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95"/>
      <c r="G91" s="23"/>
      <c r="H91" s="23"/>
      <c r="I91" s="23"/>
      <c r="J91" s="228"/>
      <c r="K91" s="228"/>
      <c r="L91" s="44"/>
      <c r="M91" s="43"/>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95"/>
      <c r="G92" s="23"/>
      <c r="H92" s="23"/>
      <c r="I92" s="23"/>
      <c r="J92" s="228"/>
      <c r="K92" s="228"/>
      <c r="L92" s="44"/>
      <c r="M92" s="43"/>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95"/>
      <c r="G93" s="43"/>
      <c r="H93" s="43"/>
      <c r="I93" s="43"/>
      <c r="J93" s="228"/>
      <c r="K93" s="228"/>
      <c r="L93" s="44"/>
      <c r="M93" s="43"/>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95"/>
      <c r="G94" s="43"/>
      <c r="H94" s="43"/>
      <c r="I94" s="43"/>
      <c r="J94" s="228"/>
      <c r="K94" s="228"/>
      <c r="L94" s="44"/>
      <c r="M94" s="43"/>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95"/>
      <c r="G95" s="23"/>
      <c r="H95" s="23"/>
      <c r="I95" s="23"/>
      <c r="J95" s="228"/>
      <c r="K95" s="228"/>
      <c r="L95" s="44"/>
      <c r="M95" s="43"/>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95"/>
      <c r="G96" s="43"/>
      <c r="H96" s="43"/>
      <c r="I96" s="43"/>
      <c r="J96" s="228"/>
      <c r="K96" s="228"/>
      <c r="L96" s="44"/>
      <c r="M96" s="43"/>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95"/>
      <c r="G97" s="23"/>
      <c r="H97" s="23"/>
      <c r="I97" s="23"/>
      <c r="J97" s="228"/>
      <c r="K97" s="228"/>
      <c r="L97" s="44"/>
      <c r="M97" s="43"/>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95"/>
      <c r="G98" s="43"/>
      <c r="H98" s="43"/>
      <c r="I98" s="43"/>
      <c r="J98" s="228"/>
      <c r="K98" s="228"/>
      <c r="L98" s="44"/>
      <c r="M98" s="43"/>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95"/>
      <c r="G99" s="43"/>
      <c r="H99" s="43"/>
      <c r="I99" s="43"/>
      <c r="J99" s="228"/>
      <c r="K99" s="228"/>
      <c r="L99" s="44"/>
      <c r="M99" s="43"/>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95"/>
      <c r="G100" s="43"/>
      <c r="H100" s="43"/>
      <c r="I100" s="43"/>
      <c r="J100" s="228"/>
      <c r="K100" s="228"/>
      <c r="L100" s="44"/>
      <c r="M100" s="43"/>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95"/>
      <c r="G101" s="43"/>
      <c r="H101" s="43"/>
      <c r="I101" s="43"/>
      <c r="J101" s="228"/>
      <c r="K101" s="228"/>
      <c r="L101" s="44"/>
      <c r="M101" s="43"/>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95"/>
      <c r="G102" s="23"/>
      <c r="H102" s="23"/>
      <c r="I102" s="23"/>
      <c r="J102" s="228"/>
      <c r="K102" s="228"/>
      <c r="L102" s="44"/>
      <c r="M102" s="43"/>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95"/>
      <c r="G103" s="23"/>
      <c r="H103" s="23"/>
      <c r="I103" s="23"/>
      <c r="J103" s="228"/>
      <c r="K103" s="228"/>
      <c r="L103" s="44"/>
      <c r="M103" s="43"/>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95"/>
      <c r="G104" s="23"/>
      <c r="H104" s="23"/>
      <c r="I104" s="23"/>
      <c r="J104" s="228"/>
      <c r="K104" s="228"/>
      <c r="L104" s="44"/>
      <c r="M104" s="43"/>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95"/>
      <c r="G105" s="43"/>
      <c r="H105" s="43"/>
      <c r="I105" s="43"/>
      <c r="J105" s="228"/>
      <c r="K105" s="228"/>
      <c r="L105" s="44"/>
      <c r="M105" s="43"/>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95"/>
      <c r="G106" s="43"/>
      <c r="H106" s="43"/>
      <c r="I106" s="43"/>
      <c r="J106" s="228"/>
      <c r="K106" s="228"/>
      <c r="L106" s="44"/>
      <c r="M106" s="43"/>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95"/>
      <c r="G107" s="43"/>
      <c r="H107" s="43"/>
      <c r="I107" s="43"/>
      <c r="J107" s="228"/>
      <c r="K107" s="228"/>
      <c r="L107" s="44"/>
      <c r="M107" s="43"/>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95"/>
      <c r="G108" s="43"/>
      <c r="H108" s="43"/>
      <c r="I108" s="43"/>
      <c r="J108" s="228"/>
      <c r="K108" s="228"/>
      <c r="L108" s="44"/>
      <c r="M108" s="43"/>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95"/>
      <c r="G109" s="43"/>
      <c r="H109" s="43"/>
      <c r="I109" s="43"/>
      <c r="J109" s="228"/>
      <c r="K109" s="228"/>
      <c r="L109" s="44"/>
      <c r="M109" s="43"/>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95"/>
      <c r="G110" s="23"/>
      <c r="H110" s="23"/>
      <c r="I110" s="23"/>
      <c r="J110" s="228"/>
      <c r="K110" s="228"/>
      <c r="L110" s="44"/>
      <c r="M110" s="43"/>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95"/>
      <c r="G111" s="43"/>
      <c r="H111" s="43"/>
      <c r="I111" s="43"/>
      <c r="J111" s="228"/>
      <c r="K111" s="228"/>
      <c r="L111" s="44"/>
      <c r="M111" s="43"/>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95"/>
      <c r="G112" s="43"/>
      <c r="H112" s="43"/>
      <c r="I112" s="43"/>
      <c r="J112" s="228"/>
      <c r="K112" s="228"/>
      <c r="L112" s="44"/>
      <c r="M112" s="43"/>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95"/>
      <c r="G113" s="23"/>
      <c r="H113" s="23"/>
      <c r="I113" s="23"/>
      <c r="J113" s="228"/>
      <c r="K113" s="228"/>
      <c r="L113" s="44"/>
      <c r="M113" s="43"/>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95"/>
      <c r="G114" s="43"/>
      <c r="H114" s="43"/>
      <c r="I114" s="43"/>
      <c r="J114" s="228"/>
      <c r="K114" s="228"/>
      <c r="L114" s="44"/>
      <c r="M114" s="43"/>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95"/>
      <c r="G115" s="43"/>
      <c r="H115" s="43"/>
      <c r="I115" s="43"/>
      <c r="J115" s="228"/>
      <c r="K115" s="228"/>
      <c r="L115" s="44"/>
      <c r="M115" s="43"/>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95"/>
      <c r="G116" s="43"/>
      <c r="H116" s="43"/>
      <c r="I116" s="43"/>
      <c r="J116" s="228"/>
      <c r="K116" s="228"/>
      <c r="L116" s="44"/>
      <c r="M116" s="43"/>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95"/>
      <c r="G117" s="43"/>
      <c r="H117" s="43"/>
      <c r="I117" s="43"/>
      <c r="J117" s="228"/>
      <c r="K117" s="228"/>
      <c r="L117" s="44"/>
      <c r="M117" s="43"/>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95"/>
      <c r="G118" s="23"/>
      <c r="H118" s="23"/>
      <c r="I118" s="23"/>
      <c r="J118" s="228"/>
      <c r="K118" s="228"/>
      <c r="L118" s="44"/>
      <c r="M118" s="43"/>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95"/>
      <c r="G119" s="23"/>
      <c r="H119" s="23"/>
      <c r="I119" s="23"/>
      <c r="J119" s="228"/>
      <c r="K119" s="228"/>
      <c r="L119" s="44"/>
      <c r="M119" s="43"/>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44"/>
      <c r="M120" s="43"/>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44"/>
      <c r="M121" s="43"/>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43"/>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43"/>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43"/>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43"/>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43"/>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43"/>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43"/>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43"/>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43"/>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43"/>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43"/>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43"/>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43"/>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43"/>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43"/>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43"/>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43"/>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43"/>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43"/>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43"/>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43"/>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43"/>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43"/>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43"/>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43"/>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43"/>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43"/>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43"/>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43"/>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43"/>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43"/>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43"/>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43"/>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43"/>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43"/>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43"/>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43"/>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43"/>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43"/>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43"/>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43"/>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43"/>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43"/>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43"/>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43"/>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43"/>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43"/>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43"/>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43"/>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43"/>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43"/>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43"/>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43"/>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43"/>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43"/>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43"/>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43"/>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43"/>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43"/>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43"/>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43"/>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43"/>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43"/>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43"/>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43"/>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43"/>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43"/>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43"/>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43"/>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43"/>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43"/>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43"/>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43"/>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43"/>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43"/>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43"/>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43"/>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43"/>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43"/>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43"/>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43"/>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43"/>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43"/>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43"/>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43"/>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43"/>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43"/>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43"/>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43"/>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43"/>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43"/>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43"/>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43"/>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43"/>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43"/>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43"/>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43"/>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43"/>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43"/>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43"/>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43"/>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43"/>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43"/>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43"/>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43"/>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43"/>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43"/>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43"/>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43"/>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43"/>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43"/>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43"/>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43"/>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43"/>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43"/>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43"/>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43"/>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43"/>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43"/>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43"/>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43"/>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43"/>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43"/>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43"/>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43"/>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43"/>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43"/>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43"/>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43"/>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43"/>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43"/>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43"/>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43"/>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43"/>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43"/>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43"/>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43"/>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43"/>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43"/>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43"/>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43"/>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43"/>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43"/>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43"/>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43"/>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43"/>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43"/>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43"/>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43"/>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43"/>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43"/>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43"/>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43"/>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43"/>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43"/>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43"/>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43"/>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43"/>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43"/>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43"/>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43"/>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43"/>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43"/>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43"/>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43"/>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43"/>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43"/>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43"/>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43"/>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43"/>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43"/>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43"/>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43"/>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43"/>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43"/>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43"/>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43"/>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43"/>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43"/>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43"/>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43"/>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43"/>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43"/>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43"/>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43"/>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43"/>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43"/>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43"/>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43"/>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43"/>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43"/>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43"/>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43"/>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43"/>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43"/>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43"/>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43"/>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43"/>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43"/>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43"/>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43"/>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43"/>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43"/>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43"/>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43"/>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43"/>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43"/>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43"/>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43"/>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43"/>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43"/>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43"/>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43"/>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43"/>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43"/>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43"/>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43"/>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43"/>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43"/>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43"/>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43"/>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43"/>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43"/>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43"/>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43"/>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43"/>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43"/>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43"/>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43"/>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43"/>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43"/>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43"/>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43"/>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43"/>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43"/>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43"/>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43"/>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43"/>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43"/>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43"/>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43"/>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43"/>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43"/>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43"/>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43"/>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43"/>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43"/>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43"/>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43"/>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43"/>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43"/>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43"/>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43"/>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43"/>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43"/>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43"/>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43"/>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43"/>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43"/>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43"/>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43"/>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43"/>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43"/>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43"/>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43"/>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43"/>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43"/>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43"/>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43"/>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43"/>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43"/>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43"/>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43"/>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43"/>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43"/>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43"/>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43"/>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43"/>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43"/>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43"/>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43"/>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43"/>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43"/>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43"/>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43"/>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43"/>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43"/>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43"/>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43"/>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43"/>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43"/>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43"/>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43"/>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43"/>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43"/>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43"/>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43"/>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43"/>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43"/>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43"/>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43"/>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43"/>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43"/>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43"/>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43"/>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43"/>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43"/>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43"/>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43"/>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43"/>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43"/>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43"/>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43"/>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43"/>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43"/>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43"/>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43"/>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43"/>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43"/>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43"/>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43"/>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43"/>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43"/>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43"/>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43"/>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43"/>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43"/>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43"/>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43"/>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43"/>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43"/>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43"/>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43"/>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43"/>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43"/>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43"/>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43"/>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43"/>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43"/>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43"/>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43"/>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43"/>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43"/>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43"/>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43"/>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43"/>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43"/>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43"/>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43"/>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43"/>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43"/>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43"/>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43"/>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43"/>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43"/>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43"/>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43"/>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43"/>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43"/>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43"/>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43"/>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43"/>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43"/>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43"/>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43"/>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43"/>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43"/>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43"/>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43"/>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43"/>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43"/>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43"/>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43"/>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43"/>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43"/>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43"/>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43"/>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43"/>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43"/>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43"/>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43"/>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43"/>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43"/>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43"/>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43"/>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43"/>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43"/>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43"/>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43"/>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43"/>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43"/>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43"/>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43"/>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43"/>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43"/>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43"/>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43"/>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43"/>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43"/>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43"/>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43"/>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43"/>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43"/>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43"/>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43"/>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43"/>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43"/>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43"/>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43"/>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43"/>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43"/>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43"/>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43"/>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43"/>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43"/>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43"/>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43"/>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43"/>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43"/>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43"/>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43"/>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43"/>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43"/>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43"/>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43"/>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43"/>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43"/>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43"/>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43"/>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43"/>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43"/>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43"/>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43"/>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43"/>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43"/>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43"/>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43"/>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43"/>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43"/>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43"/>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43"/>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43"/>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43"/>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43"/>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43"/>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43"/>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43"/>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43"/>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43"/>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43"/>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43"/>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43"/>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43"/>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43"/>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43"/>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43"/>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43"/>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43"/>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43"/>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43"/>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43"/>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596" si="36">IF(W582="DESPESAS_COM_RH","Despesa",IF(W582="DESPESAS_OPERACIONAIS","Despesa",IF(W582="DESPESAS_DE_MARKETING","Despesa",IF(W582="IMPOSTOS","Despesa",IF(W582="INVESTIMENTOS","Despesa","")))))</f>
        <v>#N/A</v>
      </c>
      <c r="T582" s="109" t="e">
        <f t="shared" ref="T582:T596" si="37">IF(W582="DESPESAS_COM_PRODUTOS","Despesa",IF(W582="DESPESAS_COM_SERVICOS","Despesa",IF(W582="DESPESAS_NAO_OPERACIONAIS","Despesa","")))</f>
        <v>#N/A</v>
      </c>
      <c r="U582" s="109" t="e">
        <f t="shared" ref="U582:U596" si="38">IF(W582="RECEITAS_COM_PRODUTO","Receita",IF(W582="RECEITAS_COM_SERVICOS","Receita",IF(W582="RECEITAS_NAO_OPERACIONAIS","Receita","")))</f>
        <v>#N/A</v>
      </c>
      <c r="V582" s="109" t="e">
        <f t="shared" ref="V582:V596"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43"/>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43"/>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43"/>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43"/>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43"/>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43"/>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43"/>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43"/>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43"/>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43"/>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43"/>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43"/>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43"/>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43"/>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5.75" thickTop="1" x14ac:dyDescent="0.25">
      <c r="D597" s="43"/>
      <c r="E597" s="43"/>
      <c r="F597" s="136"/>
      <c r="G597" s="43"/>
      <c r="H597" s="43"/>
      <c r="I597" s="43"/>
      <c r="J597" s="228"/>
      <c r="K597" s="228"/>
      <c r="L597" s="44"/>
      <c r="N597" s="28"/>
    </row>
    <row r="598" spans="1:23" x14ac:dyDescent="0.25">
      <c r="D598" s="43"/>
      <c r="E598" s="43"/>
      <c r="F598" s="136"/>
      <c r="G598" s="43"/>
      <c r="H598" s="43"/>
      <c r="I598" s="43"/>
      <c r="J598" s="228"/>
      <c r="K598" s="228"/>
      <c r="L598" s="44"/>
      <c r="N598" s="28"/>
    </row>
    <row r="599" spans="1:23" x14ac:dyDescent="0.25">
      <c r="D599" s="43"/>
      <c r="E599" s="43"/>
      <c r="F599" s="136"/>
      <c r="G599" s="43"/>
      <c r="H599" s="43"/>
      <c r="I599" s="43"/>
      <c r="J599" s="228"/>
      <c r="K599" s="228"/>
      <c r="L599" s="44"/>
      <c r="N599" s="28"/>
    </row>
    <row r="600" spans="1:23" x14ac:dyDescent="0.25">
      <c r="D600" s="43"/>
      <c r="E600" s="43"/>
      <c r="F600" s="136"/>
      <c r="G600" s="43"/>
      <c r="H600" s="43"/>
      <c r="I600" s="43"/>
      <c r="J600" s="228"/>
      <c r="K600" s="228"/>
      <c r="L600" s="44"/>
      <c r="N600" s="28"/>
    </row>
    <row r="601" spans="1:23" x14ac:dyDescent="0.25">
      <c r="D601" s="43"/>
      <c r="E601" s="43"/>
      <c r="F601" s="136"/>
      <c r="G601" s="43"/>
      <c r="H601" s="43"/>
      <c r="I601" s="43"/>
      <c r="J601" s="228"/>
      <c r="K601" s="228"/>
      <c r="L601" s="44"/>
      <c r="N601" s="28"/>
    </row>
    <row r="602" spans="1:23" hidden="1" x14ac:dyDescent="0.25">
      <c r="D602" s="43"/>
      <c r="E602" s="43"/>
      <c r="F602" s="136"/>
      <c r="G602" s="43"/>
      <c r="H602" s="43"/>
      <c r="I602" s="43"/>
      <c r="J602" s="228"/>
      <c r="K602" s="228"/>
      <c r="L602" s="44"/>
      <c r="N602" s="28"/>
    </row>
    <row r="603" spans="1:23" hidden="1" x14ac:dyDescent="0.25">
      <c r="D603" s="43"/>
      <c r="E603" s="43"/>
      <c r="F603" s="136"/>
      <c r="G603" s="43"/>
      <c r="H603" s="43"/>
      <c r="I603" s="43"/>
      <c r="J603" s="228"/>
      <c r="K603" s="228"/>
      <c r="L603" s="44"/>
      <c r="N603" s="28"/>
    </row>
    <row r="604" spans="1:23" hidden="1" x14ac:dyDescent="0.25">
      <c r="D604" s="43"/>
      <c r="E604" s="43"/>
      <c r="F604" s="136"/>
      <c r="G604" s="43"/>
      <c r="H604" s="43"/>
      <c r="I604" s="43"/>
      <c r="J604" s="228"/>
      <c r="K604" s="228"/>
      <c r="L604" s="44"/>
      <c r="N604" s="28"/>
    </row>
    <row r="605" spans="1:23" hidden="1" x14ac:dyDescent="0.25">
      <c r="D605" s="43"/>
      <c r="E605" s="43"/>
      <c r="F605" s="136"/>
      <c r="G605" s="43"/>
      <c r="H605" s="43"/>
      <c r="I605" s="43"/>
      <c r="J605" s="228"/>
      <c r="K605" s="228"/>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P9:P10"/>
    <mergeCell ref="Q9:Q10"/>
    <mergeCell ref="P11:P12"/>
    <mergeCell ref="Q11:Q12"/>
    <mergeCell ref="P13:P14"/>
    <mergeCell ref="Q13:Q14"/>
    <mergeCell ref="C1:N1"/>
    <mergeCell ref="P4:Q4"/>
    <mergeCell ref="P5:P6"/>
    <mergeCell ref="Q5:Q6"/>
    <mergeCell ref="P7:P8"/>
    <mergeCell ref="Q7:Q8"/>
  </mergeCells>
  <conditionalFormatting sqref="N5:N596">
    <cfRule type="cellIs" dxfId="247" priority="169" operator="greaterThan">
      <formula>0</formula>
    </cfRule>
    <cfRule type="cellIs" dxfId="246" priority="170" operator="lessThan">
      <formula>0</formula>
    </cfRule>
  </conditionalFormatting>
  <conditionalFormatting sqref="E21:E276 E293:E548 E565:E605">
    <cfRule type="containsText" dxfId="245" priority="47" operator="containsText" text="Despesa">
      <formula>NOT(ISERROR(SEARCH("Despesa",E21)))</formula>
    </cfRule>
    <cfRule type="containsText" dxfId="244" priority="48" operator="containsText" text="Receita">
      <formula>NOT(ISERROR(SEARCH("Receita",E21)))</formula>
    </cfRule>
  </conditionalFormatting>
  <conditionalFormatting sqref="E21:E276 E293:E548 E565:E605">
    <cfRule type="expression" dxfId="243" priority="49" stopIfTrue="1">
      <formula>NOT(ISERROR(SEARCH("Investimentos",E21)))</formula>
    </cfRule>
  </conditionalFormatting>
  <conditionalFormatting sqref="E20 E292 E564">
    <cfRule type="containsText" dxfId="242" priority="43" operator="containsText" text="Despesa">
      <formula>NOT(ISERROR(SEARCH("Despesa",E20)))</formula>
    </cfRule>
    <cfRule type="containsText" dxfId="241" priority="44" operator="containsText" text="Receita">
      <formula>NOT(ISERROR(SEARCH("Receita",E20)))</formula>
    </cfRule>
  </conditionalFormatting>
  <conditionalFormatting sqref="E20 E292 E564">
    <cfRule type="expression" dxfId="240" priority="51" stopIfTrue="1">
      <formula>NOT(ISERROR(SEARCH("Investimentos",E20)))</formula>
    </cfRule>
  </conditionalFormatting>
  <conditionalFormatting sqref="L602:L605">
    <cfRule type="containsText" dxfId="239" priority="65" operator="containsText" text="Não Pago">
      <formula>NOT(ISERROR(SEARCH("Não Pago",L602)))</formula>
    </cfRule>
    <cfRule type="containsText" dxfId="238" priority="66" operator="containsText" text="Pago">
      <formula>NOT(ISERROR(SEARCH("Pago",L602)))</formula>
    </cfRule>
  </conditionalFormatting>
  <conditionalFormatting sqref="E5:E605">
    <cfRule type="containsText" dxfId="237" priority="36" operator="containsText" text="INVESTIMENTOS">
      <formula>NOT(ISERROR(SEARCH("INVESTIMENTOS",E5)))</formula>
    </cfRule>
    <cfRule type="containsText" dxfId="236" priority="37" operator="containsText" text="DESPESAS DE MARKETING">
      <formula>NOT(ISERROR(SEARCH("DESPESAS DE MARKETING",E5)))</formula>
    </cfRule>
    <cfRule type="containsText" dxfId="235" priority="38" operator="containsText" text="DESPESAS NÃO OPERACIONAIS">
      <formula>NOT(ISERROR(SEARCH("DESPESAS NÃO OPERACIONAIS",E5)))</formula>
    </cfRule>
    <cfRule type="containsText" dxfId="234" priority="39" operator="containsText" text="DESPESAS COM RH">
      <formula>NOT(ISERROR(SEARCH("DESPESAS COM RH",E5)))</formula>
    </cfRule>
    <cfRule type="containsText" dxfId="233" priority="40" operator="containsText" text="DESPESAS COM SERVIÇOS">
      <formula>NOT(ISERROR(SEARCH("DESPESAS COM SERVIÇOS",E5)))</formula>
    </cfRule>
    <cfRule type="containsText" dxfId="232" priority="41" operator="containsText" text="DESPESAS COM PRODUTOS">
      <formula>NOT(ISERROR(SEARCH("DESPESAS COM PRODUTOS",E5)))</formula>
    </cfRule>
    <cfRule type="containsText" dxfId="231" priority="42" operator="containsText" text="IMPOSTOS">
      <formula>NOT(ISERROR(SEARCH("IMPOSTOS",E5)))</formula>
    </cfRule>
    <cfRule type="containsText" dxfId="230" priority="45" operator="containsText" text="Despesa">
      <formula>NOT(ISERROR(SEARCH("Despesa",E5)))</formula>
    </cfRule>
    <cfRule type="containsText" dxfId="229" priority="46" operator="containsText" text="Receita">
      <formula>NOT(ISERROR(SEARCH("Receita",E5)))</formula>
    </cfRule>
  </conditionalFormatting>
  <conditionalFormatting sqref="E5:E605">
    <cfRule type="expression" dxfId="228" priority="50" stopIfTrue="1">
      <formula>NOT(ISERROR(SEARCH("Investimentos",E5)))</formula>
    </cfRule>
  </conditionalFormatting>
  <conditionalFormatting sqref="L21:L586">
    <cfRule type="containsText" dxfId="227" priority="34" operator="containsText" text="Não Pago">
      <formula>NOT(ISERROR(SEARCH("Não Pago",L21)))</formula>
    </cfRule>
    <cfRule type="containsText" dxfId="226" priority="35" operator="containsText" text="Pago">
      <formula>NOT(ISERROR(SEARCH("Pago",L21)))</formula>
    </cfRule>
  </conditionalFormatting>
  <conditionalFormatting sqref="L5:L601">
    <cfRule type="containsText" dxfId="225" priority="32" operator="containsText" text="Não Pago">
      <formula>NOT(ISERROR(SEARCH("Não Pago",L5)))</formula>
    </cfRule>
    <cfRule type="containsText" dxfId="224" priority="33" operator="containsText" text="Pago">
      <formula>NOT(ISERROR(SEARCH("Pago",L5)))</formula>
    </cfRule>
  </conditionalFormatting>
  <conditionalFormatting sqref="L20">
    <cfRule type="containsText" dxfId="223" priority="30" operator="containsText" text="Não Pago">
      <formula>NOT(ISERROR(SEARCH("Não Pago",L20)))</formula>
    </cfRule>
    <cfRule type="containsText" dxfId="222" priority="31" operator="containsText" text="Pago">
      <formula>NOT(ISERROR(SEARCH("Pago",L20)))</formula>
    </cfRule>
  </conditionalFormatting>
  <conditionalFormatting sqref="L5:L601">
    <cfRule type="cellIs" dxfId="221" priority="29" operator="equal">
      <formula>"Realizado"</formula>
    </cfRule>
  </conditionalFormatting>
  <conditionalFormatting sqref="L22">
    <cfRule type="containsText" dxfId="220" priority="27" operator="containsText" text="Não Pago">
      <formula>NOT(ISERROR(SEARCH("Não Pago",L22)))</formula>
    </cfRule>
    <cfRule type="containsText" dxfId="219" priority="28" operator="containsText" text="Pago">
      <formula>NOT(ISERROR(SEARCH("Pago",L22)))</formula>
    </cfRule>
  </conditionalFormatting>
  <conditionalFormatting sqref="L27">
    <cfRule type="containsText" dxfId="218" priority="25" operator="containsText" text="Não Pago">
      <formula>NOT(ISERROR(SEARCH("Não Pago",L27)))</formula>
    </cfRule>
    <cfRule type="containsText" dxfId="217" priority="26" operator="containsText" text="Pago">
      <formula>NOT(ISERROR(SEARCH("Pago",L27)))</formula>
    </cfRule>
  </conditionalFormatting>
  <conditionalFormatting sqref="L34">
    <cfRule type="containsText" dxfId="216" priority="23" operator="containsText" text="Não Pago">
      <formula>NOT(ISERROR(SEARCH("Não Pago",L34)))</formula>
    </cfRule>
    <cfRule type="containsText" dxfId="215" priority="24" operator="containsText" text="Pago">
      <formula>NOT(ISERROR(SEARCH("Pago",L34)))</formula>
    </cfRule>
  </conditionalFormatting>
  <conditionalFormatting sqref="Q7:Q8">
    <cfRule type="cellIs" dxfId="214" priority="7" operator="greaterThan">
      <formula>0</formula>
    </cfRule>
  </conditionalFormatting>
  <conditionalFormatting sqref="Q9:Q10">
    <cfRule type="cellIs" dxfId="213" priority="6" operator="greaterThan">
      <formula>0</formula>
    </cfRule>
  </conditionalFormatting>
  <conditionalFormatting sqref="Q11:Q12">
    <cfRule type="cellIs" dxfId="212" priority="4" operator="greaterThan">
      <formula>0</formula>
    </cfRule>
    <cfRule type="cellIs" dxfId="211" priority="5" operator="lessThan">
      <formula>0</formula>
    </cfRule>
  </conditionalFormatting>
  <conditionalFormatting sqref="Q13:Q14">
    <cfRule type="cellIs" dxfId="210" priority="2" operator="lessThan">
      <formula>0</formula>
    </cfRule>
    <cfRule type="cellIs" dxfId="209" priority="3" operator="greaterThan">
      <formula>0</formula>
    </cfRule>
  </conditionalFormatting>
  <conditionalFormatting sqref="Q5:Q6">
    <cfRule type="cellIs" dxfId="208" priority="1" operator="greaterThan">
      <formula>0</formula>
    </cfRule>
  </conditionalFormatting>
  <dataValidations count="6">
    <dataValidation type="list" allowBlank="1" showInputMessage="1" showErrorMessage="1" sqref="L5 L189:L605" xr:uid="{70C5890B-0B1E-49BF-9D7C-56402973C6A8}">
      <formula1>"Pago,Não Pago"</formula1>
    </dataValidation>
    <dataValidation type="list" allowBlank="1" showInputMessage="1" showErrorMessage="1" sqref="L6:L188" xr:uid="{02AD8818-6800-4171-ACFA-193E6A3598BF}">
      <formula1>"Pago,Não Pago,Realizado"</formula1>
    </dataValidation>
    <dataValidation type="list" allowBlank="1" showInputMessage="1" showErrorMessage="1" sqref="G5:H605" xr:uid="{F43DD798-23FA-4B2D-8B28-5E5CA7E441F2}">
      <formula1>INDIRECT(W5)</formula1>
    </dataValidation>
    <dataValidation type="list" allowBlank="1" showInputMessage="1" showErrorMessage="1" sqref="I1:I1048576" xr:uid="{FB24A631-1BC8-4ACA-BC24-E35468C2868A}">
      <formula1>"Jan,Fev,Mar,Abr,Mai,Jun,Jul,Ago,Set,Out,Nov,Dez"</formula1>
    </dataValidation>
    <dataValidation type="list" allowBlank="1" showInputMessage="1" showErrorMessage="1" sqref="M1:M1048576" xr:uid="{23240346-C123-4A06-9470-63726A9D52C7}">
      <formula1>"Sim,Não"</formula1>
    </dataValidation>
    <dataValidation type="list" allowBlank="1" showInputMessage="1" showErrorMessage="1" sqref="E2:E3" xr:uid="{2FE1A5E8-0414-4DE4-97AC-B504A3075689}">
      <formula1>$E$12:$E$34</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A152956-9E58-4516-9105-A06C494D989B}">
          <x14:formula1>
            <xm:f>'Configurações Básicas'!$E$12:$E$33</xm:f>
          </x14:formula1>
          <xm:sqref>E5:E1048576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140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75"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23"/>
      <c r="H5" s="23"/>
      <c r="I5" s="23"/>
      <c r="J5" s="228"/>
      <c r="K5" s="228"/>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3" t="s">
        <v>133</v>
      </c>
      <c r="Q5" s="275">
        <f>Ago!Q13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43"/>
      <c r="E6" s="43"/>
      <c r="F6" s="195"/>
      <c r="G6" s="23"/>
      <c r="H6" s="23"/>
      <c r="I6" s="23"/>
      <c r="J6" s="228"/>
      <c r="K6" s="228"/>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4"/>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228"/>
      <c r="K7" s="228"/>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73" t="s">
        <v>24</v>
      </c>
      <c r="Q7" s="275">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43"/>
      <c r="E8" s="43"/>
      <c r="F8" s="195"/>
      <c r="G8" s="23"/>
      <c r="H8" s="23"/>
      <c r="I8" s="23"/>
      <c r="J8" s="228"/>
      <c r="K8" s="228"/>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74"/>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228"/>
      <c r="K9" s="228"/>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73" t="s">
        <v>25</v>
      </c>
      <c r="Q9" s="275">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228"/>
      <c r="K10" s="228"/>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74"/>
      <c r="Q10" s="267"/>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228"/>
      <c r="K11" s="228"/>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228"/>
      <c r="K12" s="228"/>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228"/>
      <c r="K13" s="228"/>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228"/>
      <c r="K14" s="228"/>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228"/>
      <c r="K15" s="228"/>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228"/>
      <c r="K16" s="228"/>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228"/>
      <c r="K17" s="228"/>
      <c r="L17" s="44"/>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228"/>
      <c r="K18" s="228"/>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228"/>
      <c r="K19" s="228"/>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228"/>
      <c r="K20" s="228"/>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228"/>
      <c r="K21" s="228"/>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228"/>
      <c r="K22" s="228"/>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228"/>
      <c r="K23" s="228"/>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228"/>
      <c r="K24" s="228"/>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228"/>
      <c r="K25" s="228"/>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228"/>
      <c r="K26" s="228"/>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228"/>
      <c r="K27" s="228"/>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228"/>
      <c r="K28" s="228"/>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228"/>
      <c r="K29" s="228"/>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228"/>
      <c r="K30" s="228"/>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228"/>
      <c r="K31" s="228"/>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228"/>
      <c r="K32" s="228"/>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228"/>
      <c r="K33" s="228"/>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228"/>
      <c r="K34" s="228"/>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228"/>
      <c r="K35" s="228"/>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228"/>
      <c r="K36" s="228"/>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228"/>
      <c r="K37" s="228"/>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228"/>
      <c r="K38" s="228"/>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228"/>
      <c r="K39" s="228"/>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228"/>
      <c r="K40" s="228"/>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228"/>
      <c r="K41" s="228"/>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228"/>
      <c r="K42" s="228"/>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228"/>
      <c r="K43" s="228"/>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228"/>
      <c r="K44" s="228"/>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228"/>
      <c r="K45" s="228"/>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228"/>
      <c r="K46" s="228"/>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228"/>
      <c r="K47" s="228"/>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228"/>
      <c r="K48" s="228"/>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228"/>
      <c r="K55" s="228"/>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95"/>
      <c r="G116" s="43"/>
      <c r="H116" s="43"/>
      <c r="I116" s="43"/>
      <c r="J116" s="228"/>
      <c r="K116" s="228"/>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95"/>
      <c r="G117" s="43"/>
      <c r="H117" s="43"/>
      <c r="I117" s="43"/>
      <c r="J117" s="228"/>
      <c r="K117" s="228"/>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95"/>
      <c r="G118" s="43"/>
      <c r="H118" s="43"/>
      <c r="I118" s="43"/>
      <c r="J118" s="228"/>
      <c r="K118" s="228"/>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95"/>
      <c r="G119" s="43"/>
      <c r="H119" s="43"/>
      <c r="I119" s="43"/>
      <c r="J119" s="228"/>
      <c r="K119" s="228"/>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95"/>
      <c r="G120" s="43"/>
      <c r="H120" s="43"/>
      <c r="I120" s="43"/>
      <c r="J120" s="228"/>
      <c r="K120" s="228"/>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95"/>
      <c r="G121" s="43"/>
      <c r="H121" s="43"/>
      <c r="I121" s="43"/>
      <c r="J121" s="228"/>
      <c r="K121" s="228"/>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95"/>
      <c r="G122" s="43"/>
      <c r="H122" s="43"/>
      <c r="I122" s="43"/>
      <c r="J122" s="228"/>
      <c r="K122" s="228"/>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95"/>
      <c r="G123" s="43"/>
      <c r="H123" s="43"/>
      <c r="I123" s="43"/>
      <c r="J123" s="228"/>
      <c r="K123" s="228"/>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95"/>
      <c r="G124" s="43"/>
      <c r="H124" s="43"/>
      <c r="I124" s="43"/>
      <c r="J124" s="228"/>
      <c r="K124" s="228"/>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95"/>
      <c r="G125" s="43"/>
      <c r="H125" s="43"/>
      <c r="I125" s="43"/>
      <c r="J125" s="228"/>
      <c r="K125" s="228"/>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95"/>
      <c r="G126" s="43"/>
      <c r="H126" s="43"/>
      <c r="I126" s="43"/>
      <c r="J126" s="228"/>
      <c r="K126" s="228"/>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95"/>
      <c r="G127" s="43"/>
      <c r="H127" s="43"/>
      <c r="I127" s="43"/>
      <c r="J127" s="228"/>
      <c r="K127" s="228"/>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95"/>
      <c r="G128" s="43"/>
      <c r="H128" s="43"/>
      <c r="I128" s="43"/>
      <c r="J128" s="228"/>
      <c r="K128" s="228"/>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95"/>
      <c r="G129" s="43"/>
      <c r="H129" s="43"/>
      <c r="I129" s="43"/>
      <c r="J129" s="228"/>
      <c r="K129" s="228"/>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95"/>
      <c r="G130" s="43"/>
      <c r="H130" s="43"/>
      <c r="I130" s="43"/>
      <c r="J130" s="228"/>
      <c r="K130" s="228"/>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95"/>
      <c r="G131" s="43"/>
      <c r="H131" s="43"/>
      <c r="I131" s="43"/>
      <c r="J131" s="228"/>
      <c r="K131" s="228"/>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95"/>
      <c r="G132" s="43"/>
      <c r="H132" s="43"/>
      <c r="I132" s="43"/>
      <c r="J132" s="228"/>
      <c r="K132" s="228"/>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95"/>
      <c r="G133" s="43"/>
      <c r="H133" s="43"/>
      <c r="I133" s="43"/>
      <c r="J133" s="228"/>
      <c r="K133" s="228"/>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95"/>
      <c r="G134" s="43"/>
      <c r="H134" s="43"/>
      <c r="I134" s="43"/>
      <c r="J134" s="228"/>
      <c r="K134" s="228"/>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95"/>
      <c r="G135" s="43"/>
      <c r="H135" s="43"/>
      <c r="I135" s="43"/>
      <c r="J135" s="228"/>
      <c r="K135" s="228"/>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95"/>
      <c r="G136" s="43"/>
      <c r="H136" s="43"/>
      <c r="I136" s="43"/>
      <c r="J136" s="228"/>
      <c r="K136" s="228"/>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95"/>
      <c r="G137" s="43"/>
      <c r="H137" s="43"/>
      <c r="I137" s="43"/>
      <c r="J137" s="228"/>
      <c r="K137" s="228"/>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95"/>
      <c r="G138" s="43"/>
      <c r="H138" s="43"/>
      <c r="I138" s="43"/>
      <c r="J138" s="228"/>
      <c r="K138" s="228"/>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95"/>
      <c r="G139" s="43"/>
      <c r="H139" s="43"/>
      <c r="I139" s="43"/>
      <c r="J139" s="228"/>
      <c r="K139" s="228"/>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95"/>
      <c r="G140" s="43"/>
      <c r="H140" s="43"/>
      <c r="I140" s="43"/>
      <c r="J140" s="228"/>
      <c r="K140" s="228"/>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95"/>
      <c r="G141" s="43"/>
      <c r="H141" s="43"/>
      <c r="I141" s="43"/>
      <c r="J141" s="228"/>
      <c r="K141" s="228"/>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95"/>
      <c r="G142" s="43"/>
      <c r="H142" s="43"/>
      <c r="I142" s="43"/>
      <c r="J142" s="228"/>
      <c r="K142" s="228"/>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95"/>
      <c r="G143" s="43"/>
      <c r="H143" s="43"/>
      <c r="I143" s="43"/>
      <c r="J143" s="228"/>
      <c r="K143" s="228"/>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95"/>
      <c r="G144" s="43"/>
      <c r="H144" s="43"/>
      <c r="I144" s="43"/>
      <c r="J144" s="228"/>
      <c r="K144" s="228"/>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95"/>
      <c r="G145" s="43"/>
      <c r="H145" s="43"/>
      <c r="I145" s="43"/>
      <c r="J145" s="228"/>
      <c r="K145" s="228"/>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95"/>
      <c r="G146" s="43"/>
      <c r="H146" s="43"/>
      <c r="I146" s="43"/>
      <c r="J146" s="228"/>
      <c r="K146" s="228"/>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95"/>
      <c r="G147" s="43"/>
      <c r="H147" s="43"/>
      <c r="I147" s="43"/>
      <c r="J147" s="228"/>
      <c r="K147" s="228"/>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95"/>
      <c r="G148" s="43"/>
      <c r="H148" s="43"/>
      <c r="I148" s="43"/>
      <c r="J148" s="228"/>
      <c r="K148" s="228"/>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95"/>
      <c r="G149" s="43"/>
      <c r="H149" s="43"/>
      <c r="I149" s="43"/>
      <c r="J149" s="228"/>
      <c r="K149" s="228"/>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95"/>
      <c r="G150" s="43"/>
      <c r="H150" s="43"/>
      <c r="I150" s="43"/>
      <c r="J150" s="228"/>
      <c r="K150" s="228"/>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95"/>
      <c r="G151" s="43"/>
      <c r="H151" s="43"/>
      <c r="I151" s="43"/>
      <c r="J151" s="228"/>
      <c r="K151" s="228"/>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95"/>
      <c r="G152" s="43"/>
      <c r="H152" s="43"/>
      <c r="I152" s="43"/>
      <c r="J152" s="228"/>
      <c r="K152" s="228"/>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95"/>
      <c r="G153" s="43"/>
      <c r="H153" s="43"/>
      <c r="I153" s="43"/>
      <c r="J153" s="228"/>
      <c r="K153" s="228"/>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95"/>
      <c r="G154" s="43"/>
      <c r="H154" s="43"/>
      <c r="I154" s="43"/>
      <c r="J154" s="228"/>
      <c r="K154" s="228"/>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95"/>
      <c r="G155" s="43"/>
      <c r="H155" s="43"/>
      <c r="I155" s="43"/>
      <c r="J155" s="228"/>
      <c r="K155" s="228"/>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95"/>
      <c r="G156" s="43"/>
      <c r="H156" s="43"/>
      <c r="I156" s="43"/>
      <c r="J156" s="228"/>
      <c r="K156" s="228"/>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95"/>
      <c r="G157" s="43"/>
      <c r="H157" s="43"/>
      <c r="I157" s="43"/>
      <c r="J157" s="228"/>
      <c r="K157" s="228"/>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95"/>
      <c r="G158" s="43"/>
      <c r="H158" s="43"/>
      <c r="I158" s="43"/>
      <c r="J158" s="228"/>
      <c r="K158" s="228"/>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95"/>
      <c r="G159" s="43"/>
      <c r="H159" s="43"/>
      <c r="I159" s="43"/>
      <c r="J159" s="228"/>
      <c r="K159" s="228"/>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95"/>
      <c r="G160" s="43"/>
      <c r="H160" s="43"/>
      <c r="I160" s="43"/>
      <c r="J160" s="228"/>
      <c r="K160" s="228"/>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95"/>
      <c r="G161" s="43"/>
      <c r="H161" s="43"/>
      <c r="I161" s="43"/>
      <c r="J161" s="228"/>
      <c r="K161" s="228"/>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95"/>
      <c r="G162" s="43"/>
      <c r="H162" s="43"/>
      <c r="I162" s="43"/>
      <c r="J162" s="228"/>
      <c r="K162" s="228"/>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95"/>
      <c r="G163" s="43"/>
      <c r="H163" s="43"/>
      <c r="I163" s="43"/>
      <c r="J163" s="228"/>
      <c r="K163" s="228"/>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95"/>
      <c r="G164" s="43"/>
      <c r="H164" s="43"/>
      <c r="I164" s="43"/>
      <c r="J164" s="228"/>
      <c r="K164" s="228"/>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95"/>
      <c r="G165" s="43"/>
      <c r="H165" s="43"/>
      <c r="I165" s="43"/>
      <c r="J165" s="228"/>
      <c r="K165" s="228"/>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95"/>
      <c r="G166" s="43"/>
      <c r="H166" s="43"/>
      <c r="I166" s="43"/>
      <c r="J166" s="228"/>
      <c r="K166" s="228"/>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95"/>
      <c r="G167" s="43"/>
      <c r="H167" s="43"/>
      <c r="I167" s="43"/>
      <c r="J167" s="228"/>
      <c r="K167" s="228"/>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95"/>
      <c r="G168" s="23"/>
      <c r="H168" s="23"/>
      <c r="I168" s="23"/>
      <c r="J168" s="228"/>
      <c r="K168" s="228"/>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95"/>
      <c r="G169" s="43"/>
      <c r="H169" s="43"/>
      <c r="I169" s="43"/>
      <c r="J169" s="228"/>
      <c r="K169" s="228"/>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95"/>
      <c r="G170" s="43"/>
      <c r="H170" s="43"/>
      <c r="I170" s="43"/>
      <c r="J170" s="228"/>
      <c r="K170" s="228"/>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95"/>
      <c r="G171" s="43"/>
      <c r="H171" s="43"/>
      <c r="I171" s="43"/>
      <c r="J171" s="228"/>
      <c r="K171" s="228"/>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95"/>
      <c r="G172" s="43"/>
      <c r="H172" s="43"/>
      <c r="I172" s="43"/>
      <c r="J172" s="228"/>
      <c r="K172" s="228"/>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95"/>
      <c r="G173" s="23"/>
      <c r="H173" s="23"/>
      <c r="I173" s="23"/>
      <c r="J173" s="228"/>
      <c r="K173" s="228"/>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95"/>
      <c r="G174" s="23"/>
      <c r="H174" s="23"/>
      <c r="I174" s="23"/>
      <c r="J174" s="228"/>
      <c r="K174" s="228"/>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95"/>
      <c r="G175" s="23"/>
      <c r="H175" s="23"/>
      <c r="I175" s="23"/>
      <c r="J175" s="228"/>
      <c r="K175" s="228"/>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95"/>
      <c r="G176" s="23"/>
      <c r="H176" s="23"/>
      <c r="I176" s="23"/>
      <c r="J176" s="228"/>
      <c r="K176" s="228"/>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95"/>
      <c r="G177" s="23"/>
      <c r="H177" s="23"/>
      <c r="I177" s="23"/>
      <c r="J177" s="228"/>
      <c r="K177" s="228"/>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95"/>
      <c r="G178" s="23"/>
      <c r="H178" s="23"/>
      <c r="I178" s="23"/>
      <c r="J178" s="228"/>
      <c r="K178" s="228"/>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95"/>
      <c r="G179" s="23"/>
      <c r="H179" s="23"/>
      <c r="I179" s="23"/>
      <c r="J179" s="228"/>
      <c r="K179" s="228"/>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95"/>
      <c r="G180" s="23"/>
      <c r="H180" s="23"/>
      <c r="I180" s="23"/>
      <c r="J180" s="228"/>
      <c r="K180" s="228"/>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95"/>
      <c r="G181" s="23"/>
      <c r="H181" s="23"/>
      <c r="I181" s="23"/>
      <c r="J181" s="228"/>
      <c r="K181" s="228"/>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95"/>
      <c r="G182" s="23"/>
      <c r="H182" s="23"/>
      <c r="I182" s="23"/>
      <c r="J182" s="228"/>
      <c r="K182" s="228"/>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95"/>
      <c r="G183" s="23"/>
      <c r="H183" s="23"/>
      <c r="I183" s="23"/>
      <c r="J183" s="228"/>
      <c r="K183" s="228"/>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95"/>
      <c r="G184" s="23"/>
      <c r="H184" s="23"/>
      <c r="I184" s="23"/>
      <c r="J184" s="228"/>
      <c r="K184" s="228"/>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95"/>
      <c r="G185" s="23"/>
      <c r="H185" s="23"/>
      <c r="I185" s="23"/>
      <c r="J185" s="228"/>
      <c r="K185" s="228"/>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95"/>
      <c r="G186" s="23"/>
      <c r="H186" s="23"/>
      <c r="I186" s="23"/>
      <c r="J186" s="228"/>
      <c r="K186" s="228"/>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95"/>
      <c r="G187" s="43"/>
      <c r="H187" s="43"/>
      <c r="I187" s="43"/>
      <c r="J187" s="228"/>
      <c r="K187" s="228"/>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95"/>
      <c r="G188" s="43"/>
      <c r="H188" s="43"/>
      <c r="I188" s="43"/>
      <c r="J188" s="228"/>
      <c r="K188" s="228"/>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95"/>
      <c r="G189" s="43"/>
      <c r="H189" s="43"/>
      <c r="I189" s="43"/>
      <c r="J189" s="228"/>
      <c r="K189" s="228"/>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95"/>
      <c r="G190" s="43"/>
      <c r="H190" s="43"/>
      <c r="I190" s="43"/>
      <c r="J190" s="228"/>
      <c r="K190" s="228"/>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95"/>
      <c r="G191" s="43"/>
      <c r="H191" s="43"/>
      <c r="I191" s="43"/>
      <c r="J191" s="228"/>
      <c r="K191" s="228"/>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95"/>
      <c r="G192" s="43"/>
      <c r="H192" s="43"/>
      <c r="I192" s="43"/>
      <c r="J192" s="228"/>
      <c r="K192" s="228"/>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95"/>
      <c r="G193" s="43"/>
      <c r="H193" s="43"/>
      <c r="I193" s="43"/>
      <c r="J193" s="228"/>
      <c r="K193" s="228"/>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95"/>
      <c r="G194" s="43"/>
      <c r="H194" s="43"/>
      <c r="I194" s="43"/>
      <c r="J194" s="228"/>
      <c r="K194" s="228"/>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95"/>
      <c r="G195" s="43"/>
      <c r="H195" s="43"/>
      <c r="I195" s="43"/>
      <c r="J195" s="228"/>
      <c r="K195" s="228"/>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D608" s="21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207" priority="47" operator="containsText" text="Não Pago">
      <formula>NOT(ISERROR(SEARCH("Não Pago",L34)))</formula>
    </cfRule>
    <cfRule type="containsText" dxfId="206" priority="48" operator="containsText" text="Pago">
      <formula>NOT(ISERROR(SEARCH("Pago",L34)))</formula>
    </cfRule>
  </conditionalFormatting>
  <conditionalFormatting sqref="L122:L605">
    <cfRule type="containsText" dxfId="205" priority="60" operator="containsText" text="Não Pago">
      <formula>NOT(ISERROR(SEARCH("Não Pago",L122)))</formula>
    </cfRule>
    <cfRule type="containsText" dxfId="204" priority="61" operator="containsText" text="Pago">
      <formula>NOT(ISERROR(SEARCH("Pago",L122)))</formula>
    </cfRule>
  </conditionalFormatting>
  <conditionalFormatting sqref="L21:L121">
    <cfRule type="containsText" dxfId="203" priority="58" operator="containsText" text="Não Pago">
      <formula>NOT(ISERROR(SEARCH("Não Pago",L21)))</formula>
    </cfRule>
    <cfRule type="containsText" dxfId="202" priority="59" operator="containsText" text="Pago">
      <formula>NOT(ISERROR(SEARCH("Pago",L21)))</formula>
    </cfRule>
  </conditionalFormatting>
  <conditionalFormatting sqref="L5:L19">
    <cfRule type="containsText" dxfId="201" priority="56" operator="containsText" text="Não Pago">
      <formula>NOT(ISERROR(SEARCH("Não Pago",L5)))</formula>
    </cfRule>
    <cfRule type="containsText" dxfId="200" priority="57" operator="containsText" text="Pago">
      <formula>NOT(ISERROR(SEARCH("Pago",L5)))</formula>
    </cfRule>
  </conditionalFormatting>
  <conditionalFormatting sqref="L20">
    <cfRule type="containsText" dxfId="199" priority="54" operator="containsText" text="Não Pago">
      <formula>NOT(ISERROR(SEARCH("Não Pago",L20)))</formula>
    </cfRule>
    <cfRule type="containsText" dxfId="198" priority="55" operator="containsText" text="Pago">
      <formula>NOT(ISERROR(SEARCH("Pago",L20)))</formula>
    </cfRule>
  </conditionalFormatting>
  <conditionalFormatting sqref="L5:L187">
    <cfRule type="cellIs" dxfId="197" priority="53" operator="equal">
      <formula>"Realizado"</formula>
    </cfRule>
  </conditionalFormatting>
  <conditionalFormatting sqref="L22">
    <cfRule type="containsText" dxfId="196" priority="51" operator="containsText" text="Não Pago">
      <formula>NOT(ISERROR(SEARCH("Não Pago",L22)))</formula>
    </cfRule>
    <cfRule type="containsText" dxfId="195" priority="52" operator="containsText" text="Pago">
      <formula>NOT(ISERROR(SEARCH("Pago",L22)))</formula>
    </cfRule>
  </conditionalFormatting>
  <conditionalFormatting sqref="L27">
    <cfRule type="containsText" dxfId="194" priority="49" operator="containsText" text="Não Pago">
      <formula>NOT(ISERROR(SEARCH("Não Pago",L27)))</formula>
    </cfRule>
    <cfRule type="containsText" dxfId="193" priority="50" operator="containsText" text="Pago">
      <formula>NOT(ISERROR(SEARCH("Pago",L27)))</formula>
    </cfRule>
  </conditionalFormatting>
  <conditionalFormatting sqref="N5:N605">
    <cfRule type="cellIs" dxfId="192" priority="45" operator="greaterThan">
      <formula>0</formula>
    </cfRule>
    <cfRule type="cellIs" dxfId="191" priority="46" operator="lessThan">
      <formula>0</formula>
    </cfRule>
  </conditionalFormatting>
  <conditionalFormatting sqref="E21:E586 E603:E605">
    <cfRule type="containsText" dxfId="190" priority="40" operator="containsText" text="Despesa">
      <formula>NOT(ISERROR(SEARCH("Despesa",E21)))</formula>
    </cfRule>
    <cfRule type="containsText" dxfId="189" priority="41" operator="containsText" text="Receita">
      <formula>NOT(ISERROR(SEARCH("Receita",E21)))</formula>
    </cfRule>
  </conditionalFormatting>
  <conditionalFormatting sqref="E21:E586 E603:E605">
    <cfRule type="expression" dxfId="188" priority="42" stopIfTrue="1">
      <formula>NOT(ISERROR(SEARCH("Investimentos",E21)))</formula>
    </cfRule>
  </conditionalFormatting>
  <conditionalFormatting sqref="E5:E605">
    <cfRule type="containsText" dxfId="187" priority="29" operator="containsText" text="INVESTIMENTOS">
      <formula>NOT(ISERROR(SEARCH("INVESTIMENTOS",E5)))</formula>
    </cfRule>
    <cfRule type="containsText" dxfId="186" priority="30" operator="containsText" text="DESPESAS DE MARKETING">
      <formula>NOT(ISERROR(SEARCH("DESPESAS DE MARKETING",E5)))</formula>
    </cfRule>
    <cfRule type="containsText" dxfId="185" priority="31" operator="containsText" text="DESPESAS NÃO OPERACIONAIS">
      <formula>NOT(ISERROR(SEARCH("DESPESAS NÃO OPERACIONAIS",E5)))</formula>
    </cfRule>
    <cfRule type="containsText" dxfId="184" priority="32" operator="containsText" text="DESPESAS COM RH">
      <formula>NOT(ISERROR(SEARCH("DESPESAS COM RH",E5)))</formula>
    </cfRule>
    <cfRule type="containsText" dxfId="183" priority="33" operator="containsText" text="DESPESAS COM SERVIÇOS">
      <formula>NOT(ISERROR(SEARCH("DESPESAS COM SERVIÇOS",E5)))</formula>
    </cfRule>
    <cfRule type="containsText" dxfId="182" priority="34" operator="containsText" text="DESPESAS COM PRODUTOS">
      <formula>NOT(ISERROR(SEARCH("DESPESAS COM PRODUTOS",E5)))</formula>
    </cfRule>
    <cfRule type="containsText" dxfId="181" priority="35" operator="containsText" text="IMPOSTOS">
      <formula>NOT(ISERROR(SEARCH("IMPOSTOS",E5)))</formula>
    </cfRule>
    <cfRule type="containsText" dxfId="180" priority="38" operator="containsText" text="Despesa">
      <formula>NOT(ISERROR(SEARCH("Despesa",E5)))</formula>
    </cfRule>
    <cfRule type="containsText" dxfId="179" priority="39" operator="containsText" text="Receita">
      <formula>NOT(ISERROR(SEARCH("Receita",E5)))</formula>
    </cfRule>
  </conditionalFormatting>
  <conditionalFormatting sqref="E5:E605">
    <cfRule type="expression" dxfId="178" priority="43" stopIfTrue="1">
      <formula>NOT(ISERROR(SEARCH("Investimentos",E5)))</formula>
    </cfRule>
  </conditionalFormatting>
  <conditionalFormatting sqref="E20 E602">
    <cfRule type="containsText" dxfId="177" priority="36" operator="containsText" text="Despesa">
      <formula>NOT(ISERROR(SEARCH("Despesa",E20)))</formula>
    </cfRule>
    <cfRule type="containsText" dxfId="176" priority="37" operator="containsText" text="Receita">
      <formula>NOT(ISERROR(SEARCH("Receita",E20)))</formula>
    </cfRule>
  </conditionalFormatting>
  <conditionalFormatting sqref="E20 E602">
    <cfRule type="expression" dxfId="175" priority="44" stopIfTrue="1">
      <formula>NOT(ISERROR(SEARCH("Investimentos",E20)))</formula>
    </cfRule>
  </conditionalFormatting>
  <conditionalFormatting sqref="Q7:Q8">
    <cfRule type="cellIs" dxfId="174" priority="7" operator="greaterThan">
      <formula>0</formula>
    </cfRule>
  </conditionalFormatting>
  <conditionalFormatting sqref="Q9:Q10">
    <cfRule type="cellIs" dxfId="173" priority="6" operator="greaterThan">
      <formula>0</formula>
    </cfRule>
  </conditionalFormatting>
  <conditionalFormatting sqref="Q11:Q12">
    <cfRule type="cellIs" dxfId="172" priority="4" operator="greaterThan">
      <formula>0</formula>
    </cfRule>
    <cfRule type="cellIs" dxfId="171" priority="5" operator="lessThan">
      <formula>0</formula>
    </cfRule>
  </conditionalFormatting>
  <conditionalFormatting sqref="Q13:Q14">
    <cfRule type="cellIs" dxfId="170" priority="2" operator="lessThan">
      <formula>0</formula>
    </cfRule>
    <cfRule type="cellIs" dxfId="169" priority="3" operator="greaterThan">
      <formula>0</formula>
    </cfRule>
  </conditionalFormatting>
  <conditionalFormatting sqref="Q5:Q6">
    <cfRule type="cellIs" dxfId="168" priority="1" operator="greaterThan">
      <formula>0</formula>
    </cfRule>
  </conditionalFormatting>
  <dataValidations count="6">
    <dataValidation type="list" allowBlank="1" showInputMessage="1" showErrorMessage="1" sqref="L188:L605" xr:uid="{C43BDA6D-431F-4832-BE84-12CB53DD247D}">
      <formula1>"Pago,Não Pago"</formula1>
    </dataValidation>
    <dataValidation type="list" allowBlank="1" showInputMessage="1" showErrorMessage="1" sqref="G5:H605" xr:uid="{1660C771-6471-4672-9DA3-937E889EC220}">
      <formula1>INDIRECT(W5)</formula1>
    </dataValidation>
    <dataValidation type="list" allowBlank="1" showInputMessage="1" showErrorMessage="1" sqref="L5:L187" xr:uid="{B5BCACDB-17E2-47D7-B3E8-9D7FE782E4B4}">
      <formula1>"Pago,Não Pago,Realizado"</formula1>
    </dataValidation>
    <dataValidation type="list" allowBlank="1" showInputMessage="1" showErrorMessage="1" sqref="I1:I1048576" xr:uid="{6B6AB922-CD44-463E-A255-25E907321CB4}">
      <formula1>"Jan,Fev,Mar,Abr,Mai,Jun,Jul,Ago,Set,Out,Nov,Dez"</formula1>
    </dataValidation>
    <dataValidation type="list" allowBlank="1" showInputMessage="1" showErrorMessage="1" sqref="M1:M1048576" xr:uid="{88431E0F-0433-422C-8280-45F90753332D}">
      <formula1>"Sim,Não"</formula1>
    </dataValidation>
    <dataValidation type="list" allowBlank="1" showInputMessage="1" showErrorMessage="1" sqref="E2:E3" xr:uid="{929A7B05-980E-4F44-97AF-FB8C3FEC1FD3}">
      <formula1>$E$12:$E$34</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7C2E99D-40E9-4E84-A69E-053541226603}">
          <x14:formula1>
            <xm:f>'Configurações Básicas'!$E$12:$E$33</xm:f>
          </x14:formula1>
          <xm:sqref>E5:E1048576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425781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226" customWidth="1"/>
    <col min="11" max="11" width="14" style="22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225"/>
      <c r="K2" s="225"/>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23"/>
      <c r="H5" s="23"/>
      <c r="I5" s="23"/>
      <c r="J5" s="228"/>
      <c r="K5" s="228"/>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134</v>
      </c>
      <c r="Q5" s="266">
        <f>Set!Q13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43"/>
      <c r="E6" s="43"/>
      <c r="F6" s="195"/>
      <c r="G6" s="23"/>
      <c r="H6" s="23"/>
      <c r="I6" s="23"/>
      <c r="J6" s="228"/>
      <c r="K6" s="228"/>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228"/>
      <c r="K7" s="228"/>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43"/>
      <c r="E8" s="43"/>
      <c r="F8" s="195"/>
      <c r="G8" s="23"/>
      <c r="H8" s="23"/>
      <c r="I8" s="23"/>
      <c r="J8" s="228"/>
      <c r="K8" s="228"/>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228"/>
      <c r="K9" s="228"/>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228"/>
      <c r="K10" s="228"/>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228"/>
      <c r="K11" s="228"/>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228"/>
      <c r="K12" s="228"/>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228"/>
      <c r="K13" s="228"/>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228"/>
      <c r="K14" s="228"/>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228"/>
      <c r="K15" s="228"/>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228"/>
      <c r="K16" s="228"/>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228"/>
      <c r="K17" s="228"/>
      <c r="L17" s="122"/>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228"/>
      <c r="K18" s="228"/>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228"/>
      <c r="K19" s="228"/>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228"/>
      <c r="K20" s="228"/>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228"/>
      <c r="K21" s="228"/>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228"/>
      <c r="K22" s="228"/>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228"/>
      <c r="K23" s="228"/>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228"/>
      <c r="K24" s="228"/>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228"/>
      <c r="K25" s="228"/>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228"/>
      <c r="K26" s="228"/>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228"/>
      <c r="K27" s="228"/>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228"/>
      <c r="K28" s="228"/>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228"/>
      <c r="K29" s="228"/>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228"/>
      <c r="K30" s="228"/>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228"/>
      <c r="K31" s="228"/>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228"/>
      <c r="K32" s="228"/>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228"/>
      <c r="K33" s="228"/>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228"/>
      <c r="K34" s="228"/>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228"/>
      <c r="K35" s="228"/>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228"/>
      <c r="K36" s="228"/>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228"/>
      <c r="K37" s="228"/>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228"/>
      <c r="K38" s="228"/>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228"/>
      <c r="K39" s="228"/>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228"/>
      <c r="K40" s="228"/>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228"/>
      <c r="K41" s="228"/>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228"/>
      <c r="K42" s="228"/>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228"/>
      <c r="K43" s="228"/>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228"/>
      <c r="K44" s="228"/>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228"/>
      <c r="K45" s="228"/>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228"/>
      <c r="K46" s="228"/>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228"/>
      <c r="K47" s="228"/>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228"/>
      <c r="K48" s="228"/>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228"/>
      <c r="K49" s="228"/>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228"/>
      <c r="K50" s="228"/>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228"/>
      <c r="K51" s="228"/>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228"/>
      <c r="K52" s="228"/>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228"/>
      <c r="K53" s="228"/>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228"/>
      <c r="K54" s="228"/>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228"/>
      <c r="K55" s="228"/>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228"/>
      <c r="K56" s="228"/>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228"/>
      <c r="K57" s="228"/>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228"/>
      <c r="K58" s="228"/>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228"/>
      <c r="K59" s="228"/>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228"/>
      <c r="K60" s="228"/>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228"/>
      <c r="K61" s="228"/>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228"/>
      <c r="K62" s="228"/>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228"/>
      <c r="K63" s="228"/>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228"/>
      <c r="K64" s="228"/>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228"/>
      <c r="K65" s="228"/>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228"/>
      <c r="K66" s="228"/>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228"/>
      <c r="K67" s="228"/>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228"/>
      <c r="K68" s="228"/>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228"/>
      <c r="K69" s="228"/>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228"/>
      <c r="K70" s="228"/>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228"/>
      <c r="K71" s="228"/>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228"/>
      <c r="K72" s="228"/>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228"/>
      <c r="K73" s="228"/>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228"/>
      <c r="K74" s="228"/>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228"/>
      <c r="K75" s="228"/>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228"/>
      <c r="K76" s="228"/>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228"/>
      <c r="K77" s="228"/>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228"/>
      <c r="K78" s="228"/>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228"/>
      <c r="K79" s="228"/>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228"/>
      <c r="K80" s="228"/>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228"/>
      <c r="K81" s="228"/>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228"/>
      <c r="K82" s="228"/>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228"/>
      <c r="K83" s="228"/>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228"/>
      <c r="K84" s="228"/>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228"/>
      <c r="K85" s="228"/>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228"/>
      <c r="K86" s="228"/>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228"/>
      <c r="K87" s="228"/>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228"/>
      <c r="K88" s="228"/>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228"/>
      <c r="K89" s="228"/>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228"/>
      <c r="K90" s="228"/>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228"/>
      <c r="K91" s="228"/>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228"/>
      <c r="K92" s="228"/>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228"/>
      <c r="K93" s="228"/>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228"/>
      <c r="K94" s="228"/>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228"/>
      <c r="K95" s="228"/>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228"/>
      <c r="K96" s="228"/>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228"/>
      <c r="K97" s="228"/>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228"/>
      <c r="K98" s="228"/>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228"/>
      <c r="K99" s="228"/>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228"/>
      <c r="K100" s="228"/>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228"/>
      <c r="K101" s="228"/>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228"/>
      <c r="K102" s="228"/>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228"/>
      <c r="K103" s="228"/>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228"/>
      <c r="K104" s="228"/>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228"/>
      <c r="K105" s="228"/>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228"/>
      <c r="K106" s="228"/>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228"/>
      <c r="K107" s="228"/>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228"/>
      <c r="K108" s="228"/>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228"/>
      <c r="K109" s="228"/>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228"/>
      <c r="K110" s="228"/>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228"/>
      <c r="K111" s="228"/>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228"/>
      <c r="K112" s="228"/>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228"/>
      <c r="K113" s="228"/>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228"/>
      <c r="K114" s="228"/>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228"/>
      <c r="K115" s="228"/>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228"/>
      <c r="K116" s="228"/>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228"/>
      <c r="K117" s="228"/>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228"/>
      <c r="K118" s="228"/>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228"/>
      <c r="K119" s="228"/>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228"/>
      <c r="K120" s="228"/>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228"/>
      <c r="K121" s="228"/>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228"/>
      <c r="K122" s="228"/>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228"/>
      <c r="K123" s="228"/>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228"/>
      <c r="K124" s="228"/>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228"/>
      <c r="K125" s="228"/>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228"/>
      <c r="K126" s="228"/>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228"/>
      <c r="K127" s="228"/>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228"/>
      <c r="K128" s="228"/>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228"/>
      <c r="K129" s="228"/>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228"/>
      <c r="K130" s="228"/>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228"/>
      <c r="K131" s="228"/>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228"/>
      <c r="K132" s="228"/>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228"/>
      <c r="K133" s="228"/>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228"/>
      <c r="K134" s="228"/>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228"/>
      <c r="K135" s="228"/>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228"/>
      <c r="K136" s="228"/>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228"/>
      <c r="K137" s="228"/>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228"/>
      <c r="K138" s="228"/>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228"/>
      <c r="K139" s="228"/>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228"/>
      <c r="K140" s="228"/>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228"/>
      <c r="K141" s="228"/>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228"/>
      <c r="K142" s="228"/>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228"/>
      <c r="K143" s="228"/>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228"/>
      <c r="K144" s="228"/>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228"/>
      <c r="K145" s="228"/>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228"/>
      <c r="K146" s="228"/>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228"/>
      <c r="K147" s="228"/>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228"/>
      <c r="K148" s="228"/>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228"/>
      <c r="K149" s="228"/>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228"/>
      <c r="K150" s="228"/>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228"/>
      <c r="K151" s="228"/>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228"/>
      <c r="K152" s="228"/>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228"/>
      <c r="K153" s="228"/>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228"/>
      <c r="K154" s="228"/>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228"/>
      <c r="K155" s="228"/>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228"/>
      <c r="K156" s="228"/>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228"/>
      <c r="K157" s="228"/>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228"/>
      <c r="K158" s="228"/>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228"/>
      <c r="K159" s="228"/>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228"/>
      <c r="K160" s="228"/>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228"/>
      <c r="K161" s="228"/>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228"/>
      <c r="K162" s="228"/>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228"/>
      <c r="K163" s="228"/>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228"/>
      <c r="K164" s="228"/>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228"/>
      <c r="K165" s="228"/>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228"/>
      <c r="K166" s="228"/>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228"/>
      <c r="K167" s="228"/>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228"/>
      <c r="K168" s="228"/>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228"/>
      <c r="K169" s="228"/>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228"/>
      <c r="K170" s="228"/>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228"/>
      <c r="K171" s="228"/>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228"/>
      <c r="K172" s="228"/>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228"/>
      <c r="K173" s="228"/>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228"/>
      <c r="K174" s="228"/>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228"/>
      <c r="K175" s="228"/>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228"/>
      <c r="K176" s="228"/>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228"/>
      <c r="K177" s="228"/>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228"/>
      <c r="K178" s="228"/>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228"/>
      <c r="K179" s="228"/>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228"/>
      <c r="K180" s="228"/>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228"/>
      <c r="K181" s="228"/>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228"/>
      <c r="K182" s="228"/>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228"/>
      <c r="K183" s="228"/>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228"/>
      <c r="K184" s="228"/>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228"/>
      <c r="K185" s="228"/>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228"/>
      <c r="K186" s="228"/>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228"/>
      <c r="K187" s="228"/>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228"/>
      <c r="K188" s="228"/>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228"/>
      <c r="K189" s="228"/>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228"/>
      <c r="K190" s="228"/>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228"/>
      <c r="K191" s="228"/>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228"/>
      <c r="K192" s="228"/>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228"/>
      <c r="K193" s="228"/>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228"/>
      <c r="K194" s="228"/>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228"/>
      <c r="K195" s="228"/>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228"/>
      <c r="K196" s="228"/>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228"/>
      <c r="K197" s="228"/>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228"/>
      <c r="K198" s="228"/>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228"/>
      <c r="K199" s="228"/>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228"/>
      <c r="K200" s="228"/>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228"/>
      <c r="K201" s="228"/>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228"/>
      <c r="K202" s="228"/>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228"/>
      <c r="K203" s="228"/>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228"/>
      <c r="K204" s="228"/>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228"/>
      <c r="K205" s="228"/>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228"/>
      <c r="K206" s="228"/>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228"/>
      <c r="K207" s="228"/>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228"/>
      <c r="K208" s="228"/>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228"/>
      <c r="K209" s="228"/>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228"/>
      <c r="K210" s="228"/>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228"/>
      <c r="K211" s="228"/>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228"/>
      <c r="K212" s="228"/>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228"/>
      <c r="K213" s="228"/>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228"/>
      <c r="K214" s="228"/>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228"/>
      <c r="K215" s="228"/>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228"/>
      <c r="K216" s="228"/>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228"/>
      <c r="K217" s="228"/>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228"/>
      <c r="K218" s="228"/>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228"/>
      <c r="K219" s="228"/>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228"/>
      <c r="K220" s="228"/>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228"/>
      <c r="K221" s="228"/>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228"/>
      <c r="K222" s="228"/>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228"/>
      <c r="K223" s="228"/>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228"/>
      <c r="K224" s="228"/>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228"/>
      <c r="K225" s="228"/>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228"/>
      <c r="K226" s="228"/>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228"/>
      <c r="K227" s="228"/>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228"/>
      <c r="K228" s="228"/>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228"/>
      <c r="K229" s="228"/>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228"/>
      <c r="K230" s="228"/>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228"/>
      <c r="K231" s="228"/>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228"/>
      <c r="K232" s="228"/>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228"/>
      <c r="K233" s="228"/>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228"/>
      <c r="K234" s="228"/>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228"/>
      <c r="K235" s="228"/>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228"/>
      <c r="K236" s="228"/>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228"/>
      <c r="K237" s="228"/>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228"/>
      <c r="K238" s="228"/>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228"/>
      <c r="K239" s="228"/>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228"/>
      <c r="K240" s="228"/>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228"/>
      <c r="K241" s="228"/>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228"/>
      <c r="K242" s="228"/>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228"/>
      <c r="K243" s="228"/>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228"/>
      <c r="K244" s="228"/>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228"/>
      <c r="K245" s="228"/>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228"/>
      <c r="K246" s="228"/>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228"/>
      <c r="K247" s="228"/>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228"/>
      <c r="K248" s="228"/>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228"/>
      <c r="K249" s="228"/>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228"/>
      <c r="K250" s="228"/>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228"/>
      <c r="K251" s="228"/>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228"/>
      <c r="K252" s="228"/>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228"/>
      <c r="K253" s="228"/>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228"/>
      <c r="K254" s="228"/>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228"/>
      <c r="K255" s="228"/>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228"/>
      <c r="K256" s="228"/>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228"/>
      <c r="K257" s="228"/>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228"/>
      <c r="K258" s="228"/>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228"/>
      <c r="K259" s="228"/>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228"/>
      <c r="K260" s="228"/>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228"/>
      <c r="K261" s="228"/>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228"/>
      <c r="K262" s="228"/>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228"/>
      <c r="K263" s="228"/>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228"/>
      <c r="K264" s="228"/>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228"/>
      <c r="K265" s="228"/>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228"/>
      <c r="K266" s="228"/>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228"/>
      <c r="K267" s="228"/>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228"/>
      <c r="K268" s="228"/>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228"/>
      <c r="K269" s="228"/>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228"/>
      <c r="K270" s="228"/>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228"/>
      <c r="K271" s="228"/>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228"/>
      <c r="K272" s="228"/>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228"/>
      <c r="K273" s="228"/>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228"/>
      <c r="K274" s="228"/>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228"/>
      <c r="K275" s="228"/>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228"/>
      <c r="K276" s="228"/>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228"/>
      <c r="K277" s="228"/>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228"/>
      <c r="K278" s="228"/>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228"/>
      <c r="K279" s="228"/>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228"/>
      <c r="K280" s="228"/>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228"/>
      <c r="K281" s="228"/>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228"/>
      <c r="K282" s="228"/>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228"/>
      <c r="K283" s="228"/>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228"/>
      <c r="K284" s="228"/>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228"/>
      <c r="K285" s="228"/>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228"/>
      <c r="K286" s="228"/>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228"/>
      <c r="K287" s="228"/>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228"/>
      <c r="K288" s="228"/>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228"/>
      <c r="K289" s="228"/>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228"/>
      <c r="K290" s="228"/>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228"/>
      <c r="K291" s="228"/>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228"/>
      <c r="K292" s="228"/>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228"/>
      <c r="K293" s="228"/>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228"/>
      <c r="K294" s="228"/>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228"/>
      <c r="K295" s="228"/>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228"/>
      <c r="K296" s="228"/>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228"/>
      <c r="K297" s="228"/>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228"/>
      <c r="K298" s="228"/>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228"/>
      <c r="K299" s="228"/>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228"/>
      <c r="K300" s="228"/>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228"/>
      <c r="K301" s="228"/>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228"/>
      <c r="K302" s="228"/>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228"/>
      <c r="K303" s="228"/>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228"/>
      <c r="K304" s="228"/>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228"/>
      <c r="K305" s="228"/>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228"/>
      <c r="K306" s="228"/>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228"/>
      <c r="K307" s="228"/>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228"/>
      <c r="K308" s="228"/>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228"/>
      <c r="K309" s="228"/>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228"/>
      <c r="K310" s="228"/>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228"/>
      <c r="K311" s="228"/>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228"/>
      <c r="K312" s="228"/>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228"/>
      <c r="K313" s="228"/>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228"/>
      <c r="K314" s="228"/>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228"/>
      <c r="K315" s="228"/>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228"/>
      <c r="K316" s="228"/>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228"/>
      <c r="K317" s="228"/>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228"/>
      <c r="K318" s="228"/>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228"/>
      <c r="K319" s="228"/>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228"/>
      <c r="K320" s="228"/>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228"/>
      <c r="K321" s="228"/>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228"/>
      <c r="K322" s="228"/>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228"/>
      <c r="K323" s="228"/>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228"/>
      <c r="K324" s="228"/>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228"/>
      <c r="K325" s="228"/>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228"/>
      <c r="K326" s="228"/>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228"/>
      <c r="K327" s="228"/>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228"/>
      <c r="K328" s="228"/>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228"/>
      <c r="K329" s="228"/>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228"/>
      <c r="K330" s="228"/>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228"/>
      <c r="K331" s="228"/>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228"/>
      <c r="K332" s="228"/>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228"/>
      <c r="K333" s="228"/>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228"/>
      <c r="K334" s="228"/>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228"/>
      <c r="K335" s="228"/>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228"/>
      <c r="K336" s="228"/>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228"/>
      <c r="K337" s="228"/>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228"/>
      <c r="K338" s="228"/>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228"/>
      <c r="K339" s="228"/>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228"/>
      <c r="K340" s="228"/>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228"/>
      <c r="K341" s="228"/>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228"/>
      <c r="K342" s="228"/>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228"/>
      <c r="K343" s="228"/>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228"/>
      <c r="K344" s="228"/>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228"/>
      <c r="K345" s="228"/>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228"/>
      <c r="K346" s="228"/>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228"/>
      <c r="K347" s="228"/>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228"/>
      <c r="K348" s="228"/>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228"/>
      <c r="K349" s="228"/>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228"/>
      <c r="K350" s="228"/>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228"/>
      <c r="K351" s="228"/>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228"/>
      <c r="K352" s="228"/>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228"/>
      <c r="K353" s="228"/>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228"/>
      <c r="K354" s="228"/>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228"/>
      <c r="K355" s="228"/>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228"/>
      <c r="K356" s="228"/>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228"/>
      <c r="K357" s="228"/>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228"/>
      <c r="K358" s="228"/>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228"/>
      <c r="K359" s="228"/>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228"/>
      <c r="K360" s="228"/>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228"/>
      <c r="K361" s="228"/>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228"/>
      <c r="K362" s="228"/>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228"/>
      <c r="K363" s="228"/>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228"/>
      <c r="K364" s="228"/>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228"/>
      <c r="K365" s="228"/>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228"/>
      <c r="K366" s="228"/>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228"/>
      <c r="K367" s="228"/>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228"/>
      <c r="K368" s="228"/>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228"/>
      <c r="K369" s="228"/>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228"/>
      <c r="K370" s="228"/>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228"/>
      <c r="K371" s="228"/>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228"/>
      <c r="K372" s="228"/>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228"/>
      <c r="K373" s="228"/>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228"/>
      <c r="K374" s="228"/>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228"/>
      <c r="K375" s="228"/>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228"/>
      <c r="K376" s="228"/>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228"/>
      <c r="K377" s="228"/>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228"/>
      <c r="K378" s="228"/>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228"/>
      <c r="K379" s="228"/>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228"/>
      <c r="K380" s="228"/>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228"/>
      <c r="K381" s="228"/>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228"/>
      <c r="K382" s="228"/>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228"/>
      <c r="K383" s="228"/>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228"/>
      <c r="K384" s="228"/>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228"/>
      <c r="K385" s="228"/>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228"/>
      <c r="K386" s="228"/>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228"/>
      <c r="K387" s="228"/>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228"/>
      <c r="K388" s="228"/>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228"/>
      <c r="K389" s="228"/>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228"/>
      <c r="K390" s="228"/>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228"/>
      <c r="K391" s="228"/>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228"/>
      <c r="K392" s="228"/>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228"/>
      <c r="K393" s="228"/>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228"/>
      <c r="K394" s="228"/>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228"/>
      <c r="K395" s="228"/>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228"/>
      <c r="K396" s="228"/>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228"/>
      <c r="K397" s="228"/>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228"/>
      <c r="K398" s="228"/>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228"/>
      <c r="K399" s="228"/>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228"/>
      <c r="K400" s="228"/>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228"/>
      <c r="K401" s="228"/>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228"/>
      <c r="K402" s="228"/>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228"/>
      <c r="K403" s="228"/>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228"/>
      <c r="K404" s="228"/>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228"/>
      <c r="K405" s="228"/>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228"/>
      <c r="K406" s="228"/>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228"/>
      <c r="K407" s="228"/>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228"/>
      <c r="K408" s="228"/>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228"/>
      <c r="K409" s="228"/>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228"/>
      <c r="K410" s="228"/>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228"/>
      <c r="K411" s="228"/>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228"/>
      <c r="K412" s="228"/>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228"/>
      <c r="K413" s="228"/>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228"/>
      <c r="K414" s="228"/>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228"/>
      <c r="K415" s="228"/>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228"/>
      <c r="K416" s="228"/>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228"/>
      <c r="K417" s="228"/>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228"/>
      <c r="K418" s="228"/>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228"/>
      <c r="K419" s="228"/>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228"/>
      <c r="K420" s="228"/>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228"/>
      <c r="K421" s="228"/>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228"/>
      <c r="K422" s="228"/>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228"/>
      <c r="K423" s="228"/>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228"/>
      <c r="K424" s="228"/>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228"/>
      <c r="K425" s="228"/>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228"/>
      <c r="K426" s="228"/>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228"/>
      <c r="K427" s="228"/>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228"/>
      <c r="K428" s="228"/>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228"/>
      <c r="K429" s="228"/>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228"/>
      <c r="K430" s="228"/>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228"/>
      <c r="K431" s="228"/>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228"/>
      <c r="K432" s="228"/>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228"/>
      <c r="K433" s="228"/>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228"/>
      <c r="K434" s="228"/>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228"/>
      <c r="K435" s="228"/>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228"/>
      <c r="K436" s="228"/>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228"/>
      <c r="K437" s="228"/>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228"/>
      <c r="K438" s="228"/>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228"/>
      <c r="K439" s="228"/>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228"/>
      <c r="K440" s="228"/>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228"/>
      <c r="K441" s="228"/>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228"/>
      <c r="K442" s="228"/>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228"/>
      <c r="K443" s="228"/>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228"/>
      <c r="K444" s="228"/>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228"/>
      <c r="K445" s="228"/>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228"/>
      <c r="K446" s="228"/>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228"/>
      <c r="K447" s="228"/>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228"/>
      <c r="K448" s="228"/>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228"/>
      <c r="K449" s="228"/>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228"/>
      <c r="K450" s="228"/>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228"/>
      <c r="K451" s="228"/>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228"/>
      <c r="K452" s="228"/>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228"/>
      <c r="K453" s="228"/>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228"/>
      <c r="K454" s="228"/>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228"/>
      <c r="K455" s="228"/>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228"/>
      <c r="K456" s="228"/>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228"/>
      <c r="K457" s="228"/>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228"/>
      <c r="K458" s="228"/>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228"/>
      <c r="K459" s="228"/>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228"/>
      <c r="K460" s="228"/>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228"/>
      <c r="K461" s="228"/>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228"/>
      <c r="K462" s="228"/>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228"/>
      <c r="K463" s="228"/>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228"/>
      <c r="K464" s="228"/>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228"/>
      <c r="K465" s="228"/>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228"/>
      <c r="K466" s="228"/>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228"/>
      <c r="K467" s="228"/>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228"/>
      <c r="K468" s="228"/>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228"/>
      <c r="K469" s="228"/>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228"/>
      <c r="K470" s="228"/>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228"/>
      <c r="K471" s="228"/>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228"/>
      <c r="K472" s="228"/>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228"/>
      <c r="K473" s="228"/>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228"/>
      <c r="K474" s="228"/>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228"/>
      <c r="K475" s="228"/>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228"/>
      <c r="K476" s="228"/>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228"/>
      <c r="K477" s="228"/>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228"/>
      <c r="K478" s="228"/>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228"/>
      <c r="K479" s="228"/>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228"/>
      <c r="K480" s="228"/>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228"/>
      <c r="K481" s="228"/>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228"/>
      <c r="K482" s="228"/>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228"/>
      <c r="K483" s="228"/>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228"/>
      <c r="K484" s="228"/>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228"/>
      <c r="K485" s="228"/>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228"/>
      <c r="K486" s="228"/>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228"/>
      <c r="K487" s="228"/>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228"/>
      <c r="K488" s="228"/>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228"/>
      <c r="K489" s="228"/>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228"/>
      <c r="K490" s="228"/>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228"/>
      <c r="K491" s="228"/>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228"/>
      <c r="K492" s="228"/>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228"/>
      <c r="K493" s="228"/>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228"/>
      <c r="K494" s="228"/>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228"/>
      <c r="K495" s="228"/>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228"/>
      <c r="K496" s="228"/>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228"/>
      <c r="K497" s="228"/>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228"/>
      <c r="K498" s="228"/>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228"/>
      <c r="K499" s="228"/>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228"/>
      <c r="K500" s="228"/>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228"/>
      <c r="K501" s="228"/>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228"/>
      <c r="K502" s="228"/>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228"/>
      <c r="K503" s="228"/>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228"/>
      <c r="K504" s="228"/>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228"/>
      <c r="K505" s="228"/>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228"/>
      <c r="K506" s="228"/>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228"/>
      <c r="K507" s="228"/>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228"/>
      <c r="K508" s="228"/>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228"/>
      <c r="K509" s="228"/>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228"/>
      <c r="K510" s="228"/>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228"/>
      <c r="K511" s="228"/>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228"/>
      <c r="K512" s="228"/>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228"/>
      <c r="K513" s="228"/>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228"/>
      <c r="K514" s="228"/>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228"/>
      <c r="K515" s="228"/>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228"/>
      <c r="K516" s="228"/>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228"/>
      <c r="K517" s="228"/>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228"/>
      <c r="K518" s="228"/>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228"/>
      <c r="K519" s="228"/>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228"/>
      <c r="K520" s="228"/>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228"/>
      <c r="K521" s="228"/>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228"/>
      <c r="K522" s="228"/>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228"/>
      <c r="K523" s="228"/>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228"/>
      <c r="K524" s="228"/>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228"/>
      <c r="K525" s="228"/>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228"/>
      <c r="K526" s="228"/>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228"/>
      <c r="K527" s="228"/>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228"/>
      <c r="K528" s="228"/>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228"/>
      <c r="K529" s="228"/>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228"/>
      <c r="K530" s="228"/>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228"/>
      <c r="K531" s="228"/>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228"/>
      <c r="K532" s="228"/>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228"/>
      <c r="K533" s="228"/>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228"/>
      <c r="K534" s="228"/>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228"/>
      <c r="K535" s="228"/>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228"/>
      <c r="K536" s="228"/>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228"/>
      <c r="K537" s="228"/>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228"/>
      <c r="K538" s="228"/>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228"/>
      <c r="K539" s="228"/>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228"/>
      <c r="K540" s="228"/>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228"/>
      <c r="K541" s="228"/>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228"/>
      <c r="K542" s="228"/>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228"/>
      <c r="K543" s="228"/>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228"/>
      <c r="K544" s="228"/>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228"/>
      <c r="K545" s="228"/>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228"/>
      <c r="K546" s="228"/>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228"/>
      <c r="K547" s="228"/>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228"/>
      <c r="K548" s="228"/>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228"/>
      <c r="K549" s="228"/>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228"/>
      <c r="K550" s="228"/>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228"/>
      <c r="K551" s="228"/>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228"/>
      <c r="K552" s="228"/>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228"/>
      <c r="K553" s="228"/>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228"/>
      <c r="K554" s="228"/>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228"/>
      <c r="K555" s="228"/>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228"/>
      <c r="K556" s="228"/>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228"/>
      <c r="K557" s="228"/>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228"/>
      <c r="K558" s="228"/>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228"/>
      <c r="K559" s="228"/>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228"/>
      <c r="K560" s="228"/>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228"/>
      <c r="K561" s="228"/>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228"/>
      <c r="K562" s="228"/>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228"/>
      <c r="K563" s="228"/>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228"/>
      <c r="K564" s="228"/>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228"/>
      <c r="K565" s="228"/>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228"/>
      <c r="K566" s="228"/>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228"/>
      <c r="K567" s="228"/>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228"/>
      <c r="K568" s="228"/>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228"/>
      <c r="K569" s="228"/>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228"/>
      <c r="K570" s="228"/>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228"/>
      <c r="K571" s="228"/>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228"/>
      <c r="K572" s="228"/>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228"/>
      <c r="K573" s="228"/>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228"/>
      <c r="K574" s="228"/>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228"/>
      <c r="K575" s="228"/>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228"/>
      <c r="K576" s="228"/>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228"/>
      <c r="K577" s="228"/>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228"/>
      <c r="K578" s="228"/>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228"/>
      <c r="K579" s="228"/>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228"/>
      <c r="K580" s="228"/>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228"/>
      <c r="K581" s="228"/>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228"/>
      <c r="K582" s="228"/>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228"/>
      <c r="K583" s="228"/>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228"/>
      <c r="K584" s="228"/>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228"/>
      <c r="K585" s="228"/>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228"/>
      <c r="K586" s="228"/>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228"/>
      <c r="K587" s="228"/>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228"/>
      <c r="K588" s="228"/>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228"/>
      <c r="K589" s="228"/>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228"/>
      <c r="K590" s="228"/>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228"/>
      <c r="K591" s="228"/>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228"/>
      <c r="K592" s="228"/>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228"/>
      <c r="K593" s="228"/>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228"/>
      <c r="K594" s="228"/>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228"/>
      <c r="K595" s="228"/>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228"/>
      <c r="K596" s="228"/>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228"/>
      <c r="K597" s="228"/>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228"/>
      <c r="K598" s="228"/>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228"/>
      <c r="K599" s="228"/>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228"/>
      <c r="K600" s="228"/>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228"/>
      <c r="K601" s="228"/>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228"/>
      <c r="K602" s="228"/>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228"/>
      <c r="K603" s="228"/>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228"/>
      <c r="K604" s="228"/>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228"/>
      <c r="K605" s="228"/>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D607" s="215"/>
      <c r="F607" s="193"/>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167" priority="34" operator="containsText" text="Não Pago">
      <formula>NOT(ISERROR(SEARCH("Não Pago",L34)))</formula>
    </cfRule>
    <cfRule type="containsText" dxfId="166" priority="35" operator="containsText" text="Pago">
      <formula>NOT(ISERROR(SEARCH("Pago",L34)))</formula>
    </cfRule>
  </conditionalFormatting>
  <conditionalFormatting sqref="L122:L605">
    <cfRule type="containsText" dxfId="165" priority="47" operator="containsText" text="Não Pago">
      <formula>NOT(ISERROR(SEARCH("Não Pago",L122)))</formula>
    </cfRule>
    <cfRule type="containsText" dxfId="164" priority="48" operator="containsText" text="Pago">
      <formula>NOT(ISERROR(SEARCH("Pago",L122)))</formula>
    </cfRule>
  </conditionalFormatting>
  <conditionalFormatting sqref="L21:L121">
    <cfRule type="containsText" dxfId="163" priority="45" operator="containsText" text="Não Pago">
      <formula>NOT(ISERROR(SEARCH("Não Pago",L21)))</formula>
    </cfRule>
    <cfRule type="containsText" dxfId="162" priority="46" operator="containsText" text="Pago">
      <formula>NOT(ISERROR(SEARCH("Pago",L21)))</formula>
    </cfRule>
  </conditionalFormatting>
  <conditionalFormatting sqref="L5:L19">
    <cfRule type="containsText" dxfId="161" priority="43" operator="containsText" text="Não Pago">
      <formula>NOT(ISERROR(SEARCH("Não Pago",L5)))</formula>
    </cfRule>
    <cfRule type="containsText" dxfId="160" priority="44" operator="containsText" text="Pago">
      <formula>NOT(ISERROR(SEARCH("Pago",L5)))</formula>
    </cfRule>
  </conditionalFormatting>
  <conditionalFormatting sqref="L20">
    <cfRule type="containsText" dxfId="159" priority="41" operator="containsText" text="Não Pago">
      <formula>NOT(ISERROR(SEARCH("Não Pago",L20)))</formula>
    </cfRule>
    <cfRule type="containsText" dxfId="158" priority="42" operator="containsText" text="Pago">
      <formula>NOT(ISERROR(SEARCH("Pago",L20)))</formula>
    </cfRule>
  </conditionalFormatting>
  <conditionalFormatting sqref="L5:L187">
    <cfRule type="cellIs" dxfId="157" priority="40" operator="equal">
      <formula>"Realizado"</formula>
    </cfRule>
  </conditionalFormatting>
  <conditionalFormatting sqref="L22">
    <cfRule type="containsText" dxfId="156" priority="38" operator="containsText" text="Não Pago">
      <formula>NOT(ISERROR(SEARCH("Não Pago",L22)))</formula>
    </cfRule>
    <cfRule type="containsText" dxfId="155" priority="39" operator="containsText" text="Pago">
      <formula>NOT(ISERROR(SEARCH("Pago",L22)))</formula>
    </cfRule>
  </conditionalFormatting>
  <conditionalFormatting sqref="L27">
    <cfRule type="containsText" dxfId="154" priority="36" operator="containsText" text="Não Pago">
      <formula>NOT(ISERROR(SEARCH("Não Pago",L27)))</formula>
    </cfRule>
    <cfRule type="containsText" dxfId="153" priority="37" operator="containsText" text="Pago">
      <formula>NOT(ISERROR(SEARCH("Pago",L27)))</formula>
    </cfRule>
  </conditionalFormatting>
  <conditionalFormatting sqref="N5:N605">
    <cfRule type="cellIs" dxfId="152" priority="32" operator="greaterThan">
      <formula>0</formula>
    </cfRule>
    <cfRule type="cellIs" dxfId="151" priority="33" operator="lessThan">
      <formula>0</formula>
    </cfRule>
  </conditionalFormatting>
  <conditionalFormatting sqref="E21:E586 E603:E605">
    <cfRule type="containsText" dxfId="150" priority="27" operator="containsText" text="Despesa">
      <formula>NOT(ISERROR(SEARCH("Despesa",E21)))</formula>
    </cfRule>
    <cfRule type="containsText" dxfId="149" priority="28" operator="containsText" text="Receita">
      <formula>NOT(ISERROR(SEARCH("Receita",E21)))</formula>
    </cfRule>
  </conditionalFormatting>
  <conditionalFormatting sqref="E21:E586 E603:E605">
    <cfRule type="expression" dxfId="148" priority="29" stopIfTrue="1">
      <formula>NOT(ISERROR(SEARCH("Investimentos",E21)))</formula>
    </cfRule>
  </conditionalFormatting>
  <conditionalFormatting sqref="E5:E605">
    <cfRule type="containsText" dxfId="147" priority="16" operator="containsText" text="INVESTIMENTOS">
      <formula>NOT(ISERROR(SEARCH("INVESTIMENTOS",E5)))</formula>
    </cfRule>
    <cfRule type="containsText" dxfId="146" priority="17" operator="containsText" text="DESPESAS DE MARKETING">
      <formula>NOT(ISERROR(SEARCH("DESPESAS DE MARKETING",E5)))</formula>
    </cfRule>
    <cfRule type="containsText" dxfId="145" priority="18" operator="containsText" text="DESPESAS NÃO OPERACIONAIS">
      <formula>NOT(ISERROR(SEARCH("DESPESAS NÃO OPERACIONAIS",E5)))</formula>
    </cfRule>
    <cfRule type="containsText" dxfId="144" priority="19" operator="containsText" text="DESPESAS COM RH">
      <formula>NOT(ISERROR(SEARCH("DESPESAS COM RH",E5)))</formula>
    </cfRule>
    <cfRule type="containsText" dxfId="143" priority="20" operator="containsText" text="DESPESAS COM SERVIÇOS">
      <formula>NOT(ISERROR(SEARCH("DESPESAS COM SERVIÇOS",E5)))</formula>
    </cfRule>
    <cfRule type="containsText" dxfId="142" priority="21" operator="containsText" text="DESPESAS COM PRODUTOS">
      <formula>NOT(ISERROR(SEARCH("DESPESAS COM PRODUTOS",E5)))</formula>
    </cfRule>
    <cfRule type="containsText" dxfId="141" priority="22" operator="containsText" text="IMPOSTOS">
      <formula>NOT(ISERROR(SEARCH("IMPOSTOS",E5)))</formula>
    </cfRule>
    <cfRule type="containsText" dxfId="140" priority="25" operator="containsText" text="Despesa">
      <formula>NOT(ISERROR(SEARCH("Despesa",E5)))</formula>
    </cfRule>
    <cfRule type="containsText" dxfId="139" priority="26" operator="containsText" text="Receita">
      <formula>NOT(ISERROR(SEARCH("Receita",E5)))</formula>
    </cfRule>
  </conditionalFormatting>
  <conditionalFormatting sqref="E5:E605">
    <cfRule type="expression" dxfId="138" priority="30" stopIfTrue="1">
      <formula>NOT(ISERROR(SEARCH("Investimentos",E5)))</formula>
    </cfRule>
  </conditionalFormatting>
  <conditionalFormatting sqref="E20 E602">
    <cfRule type="containsText" dxfId="137" priority="23" operator="containsText" text="Despesa">
      <formula>NOT(ISERROR(SEARCH("Despesa",E20)))</formula>
    </cfRule>
    <cfRule type="containsText" dxfId="136" priority="24" operator="containsText" text="Receita">
      <formula>NOT(ISERROR(SEARCH("Receita",E20)))</formula>
    </cfRule>
  </conditionalFormatting>
  <conditionalFormatting sqref="E20 E602">
    <cfRule type="expression" dxfId="135" priority="31" stopIfTrue="1">
      <formula>NOT(ISERROR(SEARCH("Investimentos",E20)))</formula>
    </cfRule>
  </conditionalFormatting>
  <conditionalFormatting sqref="Q7:Q8">
    <cfRule type="cellIs" dxfId="134" priority="7" operator="greaterThan">
      <formula>0</formula>
    </cfRule>
  </conditionalFormatting>
  <conditionalFormatting sqref="Q9:Q10">
    <cfRule type="cellIs" dxfId="133" priority="6" operator="greaterThan">
      <formula>0</formula>
    </cfRule>
  </conditionalFormatting>
  <conditionalFormatting sqref="Q11:Q12">
    <cfRule type="cellIs" dxfId="132" priority="4" operator="greaterThan">
      <formula>0</formula>
    </cfRule>
    <cfRule type="cellIs" dxfId="131" priority="5" operator="lessThan">
      <formula>0</formula>
    </cfRule>
  </conditionalFormatting>
  <conditionalFormatting sqref="Q13:Q14">
    <cfRule type="cellIs" dxfId="130" priority="2" operator="lessThan">
      <formula>0</formula>
    </cfRule>
    <cfRule type="cellIs" dxfId="129" priority="3" operator="greaterThan">
      <formula>0</formula>
    </cfRule>
  </conditionalFormatting>
  <conditionalFormatting sqref="Q5:Q6">
    <cfRule type="cellIs" dxfId="128" priority="1" operator="greaterThan">
      <formula>0</formula>
    </cfRule>
  </conditionalFormatting>
  <dataValidations count="6">
    <dataValidation type="list" allowBlank="1" showInputMessage="1" showErrorMessage="1" sqref="L188:L605" xr:uid="{C0CFB9A0-1DE6-4E0B-86EA-6CA4B049CEB4}">
      <formula1>"Pago,Não Pago"</formula1>
    </dataValidation>
    <dataValidation type="list" allowBlank="1" showInputMessage="1" showErrorMessage="1" sqref="G5:H605" xr:uid="{CAF6D846-D720-4AC9-A810-50C49F07C07C}">
      <formula1>INDIRECT(W5)</formula1>
    </dataValidation>
    <dataValidation type="list" allowBlank="1" showInputMessage="1" showErrorMessage="1" sqref="L5:L187" xr:uid="{003EE6DC-48B5-418F-A59B-8F4F7D2F83CE}">
      <formula1>"Pago,Não Pago,Realizado"</formula1>
    </dataValidation>
    <dataValidation type="list" allowBlank="1" showInputMessage="1" showErrorMessage="1" sqref="I1:I1048576" xr:uid="{DF03E184-1914-47BF-BE17-23FB57E253A1}">
      <formula1>"Jan,Fev,Mar,Abr,Mai,Jun,Jul,Ago,Set,Out,Nov,Dez"</formula1>
    </dataValidation>
    <dataValidation type="list" allowBlank="1" showInputMessage="1" showErrorMessage="1" sqref="M1:M1048576" xr:uid="{186B3A3B-3860-4B56-BDDB-6F1906EC1208}">
      <formula1>"Sim,Não"</formula1>
    </dataValidation>
    <dataValidation type="list" allowBlank="1" showInputMessage="1" showErrorMessage="1" sqref="E2:E3" xr:uid="{A085AF25-A4BE-42EE-8FF9-521195CDFBE9}">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7F5ACE6-AC00-44B0-AC61-AB6BAC153550}">
          <x14:formula1>
            <xm:f>'Configurações Básicas'!$E$12:$E$33</xm:f>
          </x14:formula1>
          <xm:sqref>E5:E1048576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28515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09"/>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104"/>
      <c r="K2" s="104"/>
      <c r="L2" s="104"/>
      <c r="M2" s="104"/>
      <c r="N2" s="104"/>
      <c r="O2" s="104"/>
      <c r="P2" s="104"/>
      <c r="Q2" s="104"/>
      <c r="S2" s="107"/>
      <c r="T2" s="107"/>
      <c r="U2" s="107"/>
      <c r="V2" s="107"/>
      <c r="W2" s="108"/>
      <c r="X2" s="105"/>
    </row>
    <row r="3" spans="1:24" ht="39.75"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23"/>
      <c r="H5" s="23"/>
      <c r="I5" s="23"/>
      <c r="J5" s="196"/>
      <c r="K5" s="196"/>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135</v>
      </c>
      <c r="Q5" s="266">
        <f>Out!Q13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138"/>
      <c r="E6" s="43"/>
      <c r="F6" s="195"/>
      <c r="G6" s="23"/>
      <c r="H6" s="23"/>
      <c r="I6" s="23"/>
      <c r="J6" s="196"/>
      <c r="K6" s="196"/>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12" t="e">
        <f t="shared" ref="V6:V69" si="3">IF(S6&lt;&gt;"",S6,IF(T6&lt;&gt;"",T6,IF(U6&lt;&gt;"",U6,"")))</f>
        <v>#N/A</v>
      </c>
      <c r="W6" s="239" t="e">
        <f>VLOOKUP(E6,'PC Receitas'!$AZ$4:$BB$23,3,FALSE)</f>
        <v>#N/A</v>
      </c>
    </row>
    <row r="7" spans="1:24" ht="19.5" customHeight="1" thickTop="1" thickBot="1" x14ac:dyDescent="0.3">
      <c r="A7" s="209"/>
      <c r="C7" s="43"/>
      <c r="D7" s="43"/>
      <c r="E7" s="43"/>
      <c r="F7" s="195"/>
      <c r="G7" s="43"/>
      <c r="H7" s="43"/>
      <c r="I7" s="43"/>
      <c r="J7" s="196"/>
      <c r="K7" s="196"/>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12" t="e">
        <f t="shared" si="3"/>
        <v>#N/A</v>
      </c>
      <c r="W7" s="239" t="e">
        <f>VLOOKUP(E7,'PC Receitas'!$AZ$4:$BB$23,3,FALSE)</f>
        <v>#N/A</v>
      </c>
    </row>
    <row r="8" spans="1:24" ht="19.5" customHeight="1" thickTop="1" thickBot="1" x14ac:dyDescent="0.3">
      <c r="A8" s="209"/>
      <c r="C8" s="43"/>
      <c r="D8" s="43"/>
      <c r="E8" s="43"/>
      <c r="F8" s="195"/>
      <c r="G8" s="23"/>
      <c r="H8" s="23"/>
      <c r="I8" s="23"/>
      <c r="J8" s="196"/>
      <c r="K8" s="196"/>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196"/>
      <c r="K9" s="196"/>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196"/>
      <c r="K10" s="196"/>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196"/>
      <c r="K11" s="196"/>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196"/>
      <c r="K12" s="196"/>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196"/>
      <c r="K13" s="196"/>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196"/>
      <c r="K14" s="196"/>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196"/>
      <c r="K15" s="196"/>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196"/>
      <c r="K16" s="196"/>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196"/>
      <c r="K17" s="196"/>
      <c r="L17" s="122"/>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196"/>
      <c r="K18" s="196"/>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196"/>
      <c r="K19" s="196"/>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196"/>
      <c r="K20" s="196"/>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196"/>
      <c r="K21" s="196"/>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196"/>
      <c r="K22" s="196"/>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196"/>
      <c r="K23" s="196"/>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196"/>
      <c r="K24" s="196"/>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196"/>
      <c r="K25" s="196"/>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196"/>
      <c r="K26" s="196"/>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196"/>
      <c r="K27" s="196"/>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196"/>
      <c r="K28" s="196"/>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196"/>
      <c r="K29" s="196"/>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196"/>
      <c r="K30" s="196"/>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196"/>
      <c r="K31" s="196"/>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196"/>
      <c r="K32" s="196"/>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196"/>
      <c r="K33" s="196"/>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196"/>
      <c r="K34" s="196"/>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196"/>
      <c r="K35" s="196"/>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196"/>
      <c r="K36" s="196"/>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196"/>
      <c r="K37" s="196"/>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196"/>
      <c r="K38" s="196"/>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196"/>
      <c r="K39" s="196"/>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196"/>
      <c r="K40" s="196"/>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196"/>
      <c r="K41" s="196"/>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196"/>
      <c r="K42" s="196"/>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196"/>
      <c r="K43" s="196"/>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196"/>
      <c r="K44" s="196"/>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196"/>
      <c r="K45" s="196"/>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196"/>
      <c r="K46" s="196"/>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196"/>
      <c r="K47" s="196"/>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196"/>
      <c r="K48" s="196"/>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196"/>
      <c r="K49" s="196"/>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196"/>
      <c r="K50" s="196"/>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196"/>
      <c r="K51" s="196"/>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196"/>
      <c r="K52" s="196"/>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196"/>
      <c r="K53" s="196"/>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196"/>
      <c r="K54" s="196"/>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196"/>
      <c r="K55" s="196"/>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196"/>
      <c r="K56" s="196"/>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196"/>
      <c r="K57" s="196"/>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196"/>
      <c r="K58" s="196"/>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196"/>
      <c r="K59" s="196"/>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196"/>
      <c r="K60" s="196"/>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196"/>
      <c r="K61" s="196"/>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196"/>
      <c r="K62" s="196"/>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196"/>
      <c r="K63" s="196"/>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196"/>
      <c r="K64" s="196"/>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196"/>
      <c r="K65" s="196"/>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196"/>
      <c r="K66" s="196"/>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196"/>
      <c r="K67" s="196"/>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196"/>
      <c r="K68" s="196"/>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196"/>
      <c r="K69" s="196"/>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196"/>
      <c r="K70" s="196"/>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196"/>
      <c r="K71" s="196"/>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196"/>
      <c r="K72" s="196"/>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196"/>
      <c r="K73" s="196"/>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196"/>
      <c r="K74" s="196"/>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196"/>
      <c r="K75" s="196"/>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196"/>
      <c r="K76" s="196"/>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196"/>
      <c r="K77" s="196"/>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196"/>
      <c r="K78" s="196"/>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196"/>
      <c r="K79" s="196"/>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196"/>
      <c r="K80" s="196"/>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196"/>
      <c r="K81" s="196"/>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196"/>
      <c r="K82" s="196"/>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196"/>
      <c r="K83" s="196"/>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196"/>
      <c r="K84" s="196"/>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196"/>
      <c r="K85" s="196"/>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196"/>
      <c r="K86" s="196"/>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196"/>
      <c r="K87" s="196"/>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196"/>
      <c r="K88" s="196"/>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196"/>
      <c r="K89" s="196"/>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196"/>
      <c r="K90" s="196"/>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196"/>
      <c r="K91" s="196"/>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196"/>
      <c r="K92" s="196"/>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196"/>
      <c r="K93" s="196"/>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196"/>
      <c r="K94" s="196"/>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196"/>
      <c r="K95" s="196"/>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196"/>
      <c r="K96" s="196"/>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196"/>
      <c r="K97" s="196"/>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196"/>
      <c r="K98" s="196"/>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196"/>
      <c r="K99" s="196"/>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196"/>
      <c r="K100" s="196"/>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196"/>
      <c r="K101" s="196"/>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196"/>
      <c r="K102" s="196"/>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196"/>
      <c r="K103" s="196"/>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196"/>
      <c r="K104" s="196"/>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196"/>
      <c r="K105" s="196"/>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196"/>
      <c r="K106" s="196"/>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196"/>
      <c r="K107" s="196"/>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196"/>
      <c r="K108" s="196"/>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196"/>
      <c r="K109" s="196"/>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196"/>
      <c r="K110" s="196"/>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196"/>
      <c r="K111" s="196"/>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196"/>
      <c r="K112" s="196"/>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196"/>
      <c r="K113" s="196"/>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196"/>
      <c r="K114" s="196"/>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196"/>
      <c r="K115" s="196"/>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196"/>
      <c r="K116" s="196"/>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196"/>
      <c r="K117" s="196"/>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196"/>
      <c r="K118" s="196"/>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196"/>
      <c r="K119" s="196"/>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196"/>
      <c r="K120" s="196"/>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196"/>
      <c r="K121" s="196"/>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196"/>
      <c r="K122" s="196"/>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196"/>
      <c r="K123" s="196"/>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196"/>
      <c r="K124" s="196"/>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196"/>
      <c r="K125" s="196"/>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196"/>
      <c r="K126" s="196"/>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196"/>
      <c r="K127" s="196"/>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196"/>
      <c r="K128" s="196"/>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196"/>
      <c r="K129" s="196"/>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196"/>
      <c r="K130" s="196"/>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196"/>
      <c r="K131" s="196"/>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196"/>
      <c r="K132" s="196"/>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196"/>
      <c r="K133" s="196"/>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196"/>
      <c r="K134" s="196"/>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196"/>
      <c r="K135" s="196"/>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196"/>
      <c r="K136" s="196"/>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196"/>
      <c r="K137" s="196"/>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196"/>
      <c r="K138" s="196"/>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196"/>
      <c r="K139" s="196"/>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196"/>
      <c r="K140" s="196"/>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196"/>
      <c r="K141" s="196"/>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196"/>
      <c r="K142" s="196"/>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196"/>
      <c r="K143" s="196"/>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196"/>
      <c r="K144" s="196"/>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196"/>
      <c r="K145" s="196"/>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196"/>
      <c r="K146" s="196"/>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196"/>
      <c r="K147" s="196"/>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196"/>
      <c r="K148" s="196"/>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196"/>
      <c r="K149" s="196"/>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196"/>
      <c r="K150" s="196"/>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196"/>
      <c r="K151" s="196"/>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196"/>
      <c r="K152" s="196"/>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196"/>
      <c r="K153" s="196"/>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196"/>
      <c r="K154" s="196"/>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196"/>
      <c r="K155" s="196"/>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196"/>
      <c r="K156" s="196"/>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196"/>
      <c r="K157" s="196"/>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196"/>
      <c r="K158" s="196"/>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196"/>
      <c r="K159" s="196"/>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196"/>
      <c r="K160" s="196"/>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196"/>
      <c r="K161" s="196"/>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196"/>
      <c r="K162" s="196"/>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196"/>
      <c r="K163" s="196"/>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196"/>
      <c r="K164" s="196"/>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196"/>
      <c r="K165" s="196"/>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196"/>
      <c r="K166" s="196"/>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196"/>
      <c r="K167" s="196"/>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196"/>
      <c r="K168" s="196"/>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196"/>
      <c r="K169" s="196"/>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196"/>
      <c r="K170" s="196"/>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196"/>
      <c r="K171" s="196"/>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196"/>
      <c r="K172" s="196"/>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196"/>
      <c r="K173" s="196"/>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196"/>
      <c r="K174" s="196"/>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196"/>
      <c r="K175" s="196"/>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196"/>
      <c r="K176" s="196"/>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196"/>
      <c r="K177" s="196"/>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196"/>
      <c r="K178" s="196"/>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196"/>
      <c r="K179" s="196"/>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196"/>
      <c r="K180" s="196"/>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196"/>
      <c r="K181" s="196"/>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196"/>
      <c r="K182" s="196"/>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196"/>
      <c r="K183" s="196"/>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196"/>
      <c r="K184" s="196"/>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196"/>
      <c r="K185" s="196"/>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196"/>
      <c r="K186" s="196"/>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196"/>
      <c r="K187" s="196"/>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196"/>
      <c r="K188" s="196"/>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196"/>
      <c r="K189" s="196"/>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196"/>
      <c r="K190" s="196"/>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196"/>
      <c r="K191" s="196"/>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196"/>
      <c r="K192" s="196"/>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196"/>
      <c r="K193" s="196"/>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196"/>
      <c r="K194" s="196"/>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196"/>
      <c r="K195" s="196"/>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196"/>
      <c r="K196" s="196"/>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196"/>
      <c r="K197" s="196"/>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196"/>
      <c r="K198" s="196"/>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196"/>
      <c r="K199" s="196"/>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196"/>
      <c r="K200" s="196"/>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196"/>
      <c r="K201" s="196"/>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196"/>
      <c r="K202" s="196"/>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196"/>
      <c r="K203" s="196"/>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196"/>
      <c r="K204" s="196"/>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196"/>
      <c r="K205" s="196"/>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196"/>
      <c r="K206" s="196"/>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196"/>
      <c r="K207" s="196"/>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196"/>
      <c r="K208" s="196"/>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196"/>
      <c r="K209" s="196"/>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196"/>
      <c r="K210" s="196"/>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196"/>
      <c r="K211" s="196"/>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196"/>
      <c r="K212" s="196"/>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196"/>
      <c r="K213" s="196"/>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196"/>
      <c r="K214" s="196"/>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196"/>
      <c r="K215" s="196"/>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196"/>
      <c r="K216" s="196"/>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196"/>
      <c r="K217" s="196"/>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196"/>
      <c r="K218" s="196"/>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196"/>
      <c r="K219" s="196"/>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196"/>
      <c r="K220" s="196"/>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196"/>
      <c r="K221" s="196"/>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196"/>
      <c r="K222" s="196"/>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196"/>
      <c r="K223" s="196"/>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196"/>
      <c r="K224" s="196"/>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196"/>
      <c r="K225" s="196"/>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196"/>
      <c r="K226" s="196"/>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196"/>
      <c r="K227" s="196"/>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196"/>
      <c r="K228" s="196"/>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196"/>
      <c r="K229" s="196"/>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196"/>
      <c r="K230" s="196"/>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196"/>
      <c r="K231" s="196"/>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196"/>
      <c r="K232" s="196"/>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196"/>
      <c r="K233" s="196"/>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196"/>
      <c r="K234" s="196"/>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196"/>
      <c r="K235" s="196"/>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196"/>
      <c r="K236" s="196"/>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196"/>
      <c r="K237" s="196"/>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196"/>
      <c r="K238" s="196"/>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196"/>
      <c r="K239" s="196"/>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196"/>
      <c r="K240" s="196"/>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196"/>
      <c r="K241" s="196"/>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196"/>
      <c r="K242" s="196"/>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196"/>
      <c r="K243" s="196"/>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196"/>
      <c r="K244" s="196"/>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196"/>
      <c r="K245" s="196"/>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196"/>
      <c r="K246" s="196"/>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196"/>
      <c r="K247" s="196"/>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196"/>
      <c r="K248" s="196"/>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196"/>
      <c r="K249" s="196"/>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196"/>
      <c r="K250" s="196"/>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196"/>
      <c r="K251" s="196"/>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196"/>
      <c r="K252" s="196"/>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196"/>
      <c r="K253" s="196"/>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196"/>
      <c r="K254" s="196"/>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196"/>
      <c r="K255" s="196"/>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196"/>
      <c r="K256" s="196"/>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196"/>
      <c r="K257" s="196"/>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196"/>
      <c r="K258" s="196"/>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196"/>
      <c r="K259" s="196"/>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196"/>
      <c r="K260" s="196"/>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196"/>
      <c r="K261" s="196"/>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196"/>
      <c r="K262" s="196"/>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196"/>
      <c r="K263" s="196"/>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196"/>
      <c r="K264" s="196"/>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196"/>
      <c r="K265" s="196"/>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196"/>
      <c r="K266" s="196"/>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196"/>
      <c r="K267" s="196"/>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196"/>
      <c r="K268" s="196"/>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196"/>
      <c r="K269" s="196"/>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196"/>
      <c r="K270" s="196"/>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196"/>
      <c r="K271" s="196"/>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196"/>
      <c r="K272" s="196"/>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196"/>
      <c r="K273" s="196"/>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196"/>
      <c r="K274" s="196"/>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196"/>
      <c r="K275" s="196"/>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196"/>
      <c r="K276" s="196"/>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196"/>
      <c r="K277" s="196"/>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196"/>
      <c r="K278" s="196"/>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196"/>
      <c r="K279" s="196"/>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196"/>
      <c r="K280" s="196"/>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196"/>
      <c r="K281" s="196"/>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196"/>
      <c r="K282" s="196"/>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196"/>
      <c r="K283" s="196"/>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196"/>
      <c r="K284" s="196"/>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196"/>
      <c r="K285" s="196"/>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196"/>
      <c r="K286" s="196"/>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196"/>
      <c r="K287" s="196"/>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196"/>
      <c r="K288" s="196"/>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196"/>
      <c r="K289" s="196"/>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196"/>
      <c r="K290" s="196"/>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196"/>
      <c r="K291" s="196"/>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196"/>
      <c r="K292" s="196"/>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196"/>
      <c r="K293" s="196"/>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196"/>
      <c r="K294" s="196"/>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196"/>
      <c r="K295" s="196"/>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196"/>
      <c r="K296" s="196"/>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196"/>
      <c r="K297" s="196"/>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196"/>
      <c r="K298" s="196"/>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196"/>
      <c r="K299" s="196"/>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196"/>
      <c r="K300" s="196"/>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196"/>
      <c r="K301" s="196"/>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196"/>
      <c r="K302" s="196"/>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196"/>
      <c r="K303" s="196"/>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196"/>
      <c r="K304" s="196"/>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196"/>
      <c r="K305" s="196"/>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196"/>
      <c r="K306" s="196"/>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196"/>
      <c r="K307" s="196"/>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196"/>
      <c r="K308" s="196"/>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196"/>
      <c r="K309" s="196"/>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196"/>
      <c r="K310" s="196"/>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196"/>
      <c r="K311" s="196"/>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196"/>
      <c r="K312" s="196"/>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196"/>
      <c r="K313" s="196"/>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196"/>
      <c r="K314" s="196"/>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196"/>
      <c r="K315" s="196"/>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196"/>
      <c r="K316" s="196"/>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196"/>
      <c r="K317" s="196"/>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196"/>
      <c r="K318" s="196"/>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196"/>
      <c r="K319" s="196"/>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196"/>
      <c r="K320" s="196"/>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196"/>
      <c r="K321" s="196"/>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196"/>
      <c r="K322" s="196"/>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196"/>
      <c r="K323" s="196"/>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196"/>
      <c r="K324" s="196"/>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196"/>
      <c r="K325" s="196"/>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196"/>
      <c r="K326" s="196"/>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196"/>
      <c r="K327" s="196"/>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196"/>
      <c r="K328" s="196"/>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196"/>
      <c r="K329" s="196"/>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196"/>
      <c r="K330" s="196"/>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196"/>
      <c r="K331" s="196"/>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196"/>
      <c r="K332" s="196"/>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196"/>
      <c r="K333" s="196"/>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196"/>
      <c r="K334" s="196"/>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196"/>
      <c r="K335" s="196"/>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196"/>
      <c r="K336" s="196"/>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196"/>
      <c r="K337" s="196"/>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196"/>
      <c r="K338" s="196"/>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196"/>
      <c r="K339" s="196"/>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196"/>
      <c r="K340" s="196"/>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196"/>
      <c r="K341" s="196"/>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196"/>
      <c r="K342" s="196"/>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196"/>
      <c r="K343" s="196"/>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196"/>
      <c r="K344" s="196"/>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196"/>
      <c r="K345" s="196"/>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196"/>
      <c r="K346" s="196"/>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196"/>
      <c r="K347" s="196"/>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196"/>
      <c r="K348" s="196"/>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196"/>
      <c r="K349" s="196"/>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196"/>
      <c r="K350" s="196"/>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196"/>
      <c r="K351" s="196"/>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196"/>
      <c r="K352" s="196"/>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196"/>
      <c r="K353" s="196"/>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196"/>
      <c r="K354" s="196"/>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196"/>
      <c r="K355" s="196"/>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196"/>
      <c r="K356" s="196"/>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196"/>
      <c r="K357" s="196"/>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196"/>
      <c r="K358" s="196"/>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196"/>
      <c r="K359" s="196"/>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196"/>
      <c r="K360" s="196"/>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196"/>
      <c r="K361" s="196"/>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196"/>
      <c r="K362" s="196"/>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196"/>
      <c r="K363" s="196"/>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196"/>
      <c r="K364" s="196"/>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196"/>
      <c r="K365" s="196"/>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196"/>
      <c r="K366" s="196"/>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196"/>
      <c r="K367" s="196"/>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196"/>
      <c r="K368" s="196"/>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196"/>
      <c r="K369" s="196"/>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196"/>
      <c r="K370" s="196"/>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196"/>
      <c r="K371" s="196"/>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196"/>
      <c r="K372" s="196"/>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196"/>
      <c r="K373" s="196"/>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196"/>
      <c r="K374" s="196"/>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196"/>
      <c r="K375" s="196"/>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196"/>
      <c r="K376" s="196"/>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196"/>
      <c r="K377" s="196"/>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196"/>
      <c r="K378" s="196"/>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196"/>
      <c r="K379" s="196"/>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196"/>
      <c r="K380" s="196"/>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196"/>
      <c r="K381" s="196"/>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196"/>
      <c r="K382" s="196"/>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196"/>
      <c r="K383" s="196"/>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196"/>
      <c r="K384" s="196"/>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196"/>
      <c r="K385" s="196"/>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196"/>
      <c r="K386" s="196"/>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196"/>
      <c r="K387" s="196"/>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196"/>
      <c r="K388" s="196"/>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196"/>
      <c r="K389" s="196"/>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196"/>
      <c r="K390" s="196"/>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196"/>
      <c r="K391" s="196"/>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196"/>
      <c r="K392" s="196"/>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196"/>
      <c r="K393" s="196"/>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196"/>
      <c r="K394" s="196"/>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196"/>
      <c r="K395" s="196"/>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196"/>
      <c r="K396" s="196"/>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196"/>
      <c r="K397" s="196"/>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196"/>
      <c r="K398" s="196"/>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196"/>
      <c r="K399" s="196"/>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196"/>
      <c r="K400" s="196"/>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196"/>
      <c r="K401" s="196"/>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196"/>
      <c r="K402" s="196"/>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196"/>
      <c r="K403" s="196"/>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196"/>
      <c r="K404" s="196"/>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196"/>
      <c r="K405" s="196"/>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196"/>
      <c r="K406" s="196"/>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196"/>
      <c r="K407" s="196"/>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196"/>
      <c r="K408" s="196"/>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196"/>
      <c r="K409" s="196"/>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196"/>
      <c r="K410" s="196"/>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196"/>
      <c r="K411" s="196"/>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196"/>
      <c r="K412" s="196"/>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196"/>
      <c r="K413" s="196"/>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196"/>
      <c r="K414" s="196"/>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196"/>
      <c r="K415" s="196"/>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196"/>
      <c r="K416" s="196"/>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196"/>
      <c r="K417" s="196"/>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196"/>
      <c r="K418" s="196"/>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196"/>
      <c r="K419" s="196"/>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196"/>
      <c r="K420" s="196"/>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196"/>
      <c r="K421" s="196"/>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196"/>
      <c r="K422" s="196"/>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196"/>
      <c r="K423" s="196"/>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196"/>
      <c r="K424" s="196"/>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196"/>
      <c r="K425" s="196"/>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196"/>
      <c r="K426" s="196"/>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196"/>
      <c r="K427" s="196"/>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196"/>
      <c r="K428" s="196"/>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196"/>
      <c r="K429" s="196"/>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196"/>
      <c r="K430" s="196"/>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196"/>
      <c r="K431" s="196"/>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196"/>
      <c r="K432" s="196"/>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196"/>
      <c r="K433" s="196"/>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196"/>
      <c r="K434" s="196"/>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196"/>
      <c r="K435" s="196"/>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196"/>
      <c r="K436" s="196"/>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196"/>
      <c r="K437" s="196"/>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196"/>
      <c r="K438" s="196"/>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196"/>
      <c r="K439" s="196"/>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196"/>
      <c r="K440" s="196"/>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196"/>
      <c r="K441" s="196"/>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196"/>
      <c r="K442" s="196"/>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196"/>
      <c r="K443" s="196"/>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196"/>
      <c r="K444" s="196"/>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196"/>
      <c r="K445" s="196"/>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196"/>
      <c r="K446" s="196"/>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196"/>
      <c r="K447" s="196"/>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196"/>
      <c r="K448" s="196"/>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196"/>
      <c r="K449" s="196"/>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196"/>
      <c r="K450" s="196"/>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196"/>
      <c r="K451" s="196"/>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196"/>
      <c r="K452" s="196"/>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196"/>
      <c r="K453" s="196"/>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196"/>
      <c r="K454" s="196"/>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196"/>
      <c r="K455" s="196"/>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196"/>
      <c r="K456" s="196"/>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196"/>
      <c r="K457" s="196"/>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196"/>
      <c r="K458" s="196"/>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196"/>
      <c r="K459" s="196"/>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196"/>
      <c r="K460" s="196"/>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196"/>
      <c r="K461" s="196"/>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196"/>
      <c r="K462" s="196"/>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196"/>
      <c r="K463" s="196"/>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196"/>
      <c r="K464" s="196"/>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196"/>
      <c r="K465" s="196"/>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196"/>
      <c r="K466" s="196"/>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196"/>
      <c r="K467" s="196"/>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196"/>
      <c r="K468" s="196"/>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196"/>
      <c r="K469" s="196"/>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196"/>
      <c r="K470" s="196"/>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196"/>
      <c r="K471" s="196"/>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196"/>
      <c r="K472" s="196"/>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196"/>
      <c r="K473" s="196"/>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196"/>
      <c r="K474" s="196"/>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196"/>
      <c r="K475" s="196"/>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196"/>
      <c r="K476" s="196"/>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196"/>
      <c r="K477" s="196"/>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196"/>
      <c r="K478" s="196"/>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196"/>
      <c r="K479" s="196"/>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196"/>
      <c r="K480" s="196"/>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196"/>
      <c r="K481" s="196"/>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196"/>
      <c r="K482" s="196"/>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196"/>
      <c r="K483" s="196"/>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196"/>
      <c r="K484" s="196"/>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196"/>
      <c r="K485" s="196"/>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196"/>
      <c r="K486" s="196"/>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196"/>
      <c r="K487" s="196"/>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196"/>
      <c r="K488" s="196"/>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196"/>
      <c r="K489" s="196"/>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196"/>
      <c r="K490" s="196"/>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196"/>
      <c r="K491" s="196"/>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196"/>
      <c r="K492" s="196"/>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196"/>
      <c r="K493" s="196"/>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196"/>
      <c r="K494" s="196"/>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196"/>
      <c r="K495" s="196"/>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196"/>
      <c r="K496" s="196"/>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196"/>
      <c r="K497" s="196"/>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196"/>
      <c r="K498" s="196"/>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196"/>
      <c r="K499" s="196"/>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196"/>
      <c r="K500" s="196"/>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196"/>
      <c r="K501" s="196"/>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196"/>
      <c r="K502" s="196"/>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196"/>
      <c r="K503" s="196"/>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196"/>
      <c r="K504" s="196"/>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196"/>
      <c r="K505" s="196"/>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196"/>
      <c r="K506" s="196"/>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196"/>
      <c r="K507" s="196"/>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196"/>
      <c r="K508" s="196"/>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196"/>
      <c r="K509" s="196"/>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196"/>
      <c r="K510" s="196"/>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196"/>
      <c r="K511" s="196"/>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196"/>
      <c r="K512" s="196"/>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196"/>
      <c r="K513" s="196"/>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196"/>
      <c r="K514" s="196"/>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196"/>
      <c r="K515" s="196"/>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196"/>
      <c r="K516" s="196"/>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196"/>
      <c r="K517" s="196"/>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196"/>
      <c r="K518" s="196"/>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196"/>
      <c r="K519" s="196"/>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196"/>
      <c r="K520" s="196"/>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196"/>
      <c r="K521" s="196"/>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196"/>
      <c r="K522" s="196"/>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196"/>
      <c r="K523" s="196"/>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196"/>
      <c r="K524" s="196"/>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196"/>
      <c r="K525" s="196"/>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196"/>
      <c r="K526" s="196"/>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196"/>
      <c r="K527" s="196"/>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196"/>
      <c r="K528" s="196"/>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196"/>
      <c r="K529" s="196"/>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196"/>
      <c r="K530" s="196"/>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196"/>
      <c r="K531" s="196"/>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196"/>
      <c r="K532" s="196"/>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196"/>
      <c r="K533" s="196"/>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196"/>
      <c r="K534" s="196"/>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196"/>
      <c r="K535" s="196"/>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196"/>
      <c r="K536" s="196"/>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196"/>
      <c r="K537" s="196"/>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196"/>
      <c r="K538" s="196"/>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196"/>
      <c r="K539" s="196"/>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196"/>
      <c r="K540" s="196"/>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196"/>
      <c r="K541" s="196"/>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196"/>
      <c r="K542" s="196"/>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196"/>
      <c r="K543" s="196"/>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196"/>
      <c r="K544" s="196"/>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196"/>
      <c r="K545" s="196"/>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196"/>
      <c r="K546" s="196"/>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196"/>
      <c r="K547" s="196"/>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196"/>
      <c r="K548" s="196"/>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196"/>
      <c r="K549" s="196"/>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196"/>
      <c r="K550" s="196"/>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196"/>
      <c r="K551" s="196"/>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196"/>
      <c r="K552" s="196"/>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196"/>
      <c r="K553" s="196"/>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196"/>
      <c r="K554" s="196"/>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196"/>
      <c r="K555" s="196"/>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196"/>
      <c r="K556" s="196"/>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196"/>
      <c r="K557" s="196"/>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196"/>
      <c r="K558" s="196"/>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196"/>
      <c r="K559" s="196"/>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196"/>
      <c r="K560" s="196"/>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196"/>
      <c r="K561" s="196"/>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196"/>
      <c r="K562" s="196"/>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196"/>
      <c r="K563" s="196"/>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196"/>
      <c r="K564" s="196"/>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196"/>
      <c r="K565" s="196"/>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196"/>
      <c r="K566" s="196"/>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196"/>
      <c r="K567" s="196"/>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196"/>
      <c r="K568" s="196"/>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196"/>
      <c r="K569" s="196"/>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196"/>
      <c r="K570" s="196"/>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196"/>
      <c r="K571" s="196"/>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196"/>
      <c r="K572" s="196"/>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196"/>
      <c r="K573" s="196"/>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196"/>
      <c r="K574" s="196"/>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196"/>
      <c r="K575" s="196"/>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196"/>
      <c r="K576" s="196"/>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196"/>
      <c r="K577" s="196"/>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196"/>
      <c r="K578" s="196"/>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196"/>
      <c r="K579" s="196"/>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196"/>
      <c r="K580" s="196"/>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196"/>
      <c r="K581" s="196"/>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196"/>
      <c r="K582" s="196"/>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196"/>
      <c r="K583" s="196"/>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196"/>
      <c r="K584" s="196"/>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196"/>
      <c r="K585" s="196"/>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196"/>
      <c r="K586" s="196"/>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196"/>
      <c r="K587" s="196"/>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196"/>
      <c r="K588" s="196"/>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196"/>
      <c r="K589" s="196"/>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196"/>
      <c r="K590" s="196"/>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196"/>
      <c r="K591" s="196"/>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196"/>
      <c r="K592" s="196"/>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196"/>
      <c r="K593" s="196"/>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196"/>
      <c r="K594" s="196"/>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196"/>
      <c r="K595" s="196"/>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196"/>
      <c r="K596" s="196"/>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196"/>
      <c r="K597" s="196"/>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196"/>
      <c r="K598" s="196"/>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196"/>
      <c r="K599" s="196"/>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196"/>
      <c r="K600" s="196"/>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196"/>
      <c r="K601" s="196"/>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196"/>
      <c r="K602" s="196"/>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196"/>
      <c r="K603" s="196"/>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196"/>
      <c r="K604" s="196"/>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196"/>
      <c r="K605" s="196"/>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127" priority="27" operator="containsText" text="Não Pago">
      <formula>NOT(ISERROR(SEARCH("Não Pago",L34)))</formula>
    </cfRule>
    <cfRule type="containsText" dxfId="126" priority="28" operator="containsText" text="Pago">
      <formula>NOT(ISERROR(SEARCH("Pago",L34)))</formula>
    </cfRule>
  </conditionalFormatting>
  <conditionalFormatting sqref="L122:L605">
    <cfRule type="containsText" dxfId="125" priority="40" operator="containsText" text="Não Pago">
      <formula>NOT(ISERROR(SEARCH("Não Pago",L122)))</formula>
    </cfRule>
    <cfRule type="containsText" dxfId="124" priority="41" operator="containsText" text="Pago">
      <formula>NOT(ISERROR(SEARCH("Pago",L122)))</formula>
    </cfRule>
  </conditionalFormatting>
  <conditionalFormatting sqref="L21:L121">
    <cfRule type="containsText" dxfId="123" priority="38" operator="containsText" text="Não Pago">
      <formula>NOT(ISERROR(SEARCH("Não Pago",L21)))</formula>
    </cfRule>
    <cfRule type="containsText" dxfId="122" priority="39" operator="containsText" text="Pago">
      <formula>NOT(ISERROR(SEARCH("Pago",L21)))</formula>
    </cfRule>
  </conditionalFormatting>
  <conditionalFormatting sqref="L5:L19">
    <cfRule type="containsText" dxfId="121" priority="36" operator="containsText" text="Não Pago">
      <formula>NOT(ISERROR(SEARCH("Não Pago",L5)))</formula>
    </cfRule>
    <cfRule type="containsText" dxfId="120" priority="37" operator="containsText" text="Pago">
      <formula>NOT(ISERROR(SEARCH("Pago",L5)))</formula>
    </cfRule>
  </conditionalFormatting>
  <conditionalFormatting sqref="L20">
    <cfRule type="containsText" dxfId="119" priority="34" operator="containsText" text="Não Pago">
      <formula>NOT(ISERROR(SEARCH("Não Pago",L20)))</formula>
    </cfRule>
    <cfRule type="containsText" dxfId="118" priority="35" operator="containsText" text="Pago">
      <formula>NOT(ISERROR(SEARCH("Pago",L20)))</formula>
    </cfRule>
  </conditionalFormatting>
  <conditionalFormatting sqref="L5:L187">
    <cfRule type="cellIs" dxfId="117" priority="33" operator="equal">
      <formula>"Realizado"</formula>
    </cfRule>
  </conditionalFormatting>
  <conditionalFormatting sqref="L22">
    <cfRule type="containsText" dxfId="116" priority="31" operator="containsText" text="Não Pago">
      <formula>NOT(ISERROR(SEARCH("Não Pago",L22)))</formula>
    </cfRule>
    <cfRule type="containsText" dxfId="115" priority="32" operator="containsText" text="Pago">
      <formula>NOT(ISERROR(SEARCH("Pago",L22)))</formula>
    </cfRule>
  </conditionalFormatting>
  <conditionalFormatting sqref="L27">
    <cfRule type="containsText" dxfId="114" priority="29" operator="containsText" text="Não Pago">
      <formula>NOT(ISERROR(SEARCH("Não Pago",L27)))</formula>
    </cfRule>
    <cfRule type="containsText" dxfId="113" priority="30" operator="containsText" text="Pago">
      <formula>NOT(ISERROR(SEARCH("Pago",L27)))</formula>
    </cfRule>
  </conditionalFormatting>
  <conditionalFormatting sqref="N5:N605">
    <cfRule type="cellIs" dxfId="112" priority="25" operator="greaterThan">
      <formula>0</formula>
    </cfRule>
    <cfRule type="cellIs" dxfId="111" priority="26" operator="lessThan">
      <formula>0</formula>
    </cfRule>
  </conditionalFormatting>
  <conditionalFormatting sqref="E21:E586 E603:E605">
    <cfRule type="containsText" dxfId="110" priority="20" operator="containsText" text="Despesa">
      <formula>NOT(ISERROR(SEARCH("Despesa",E21)))</formula>
    </cfRule>
    <cfRule type="containsText" dxfId="109" priority="21" operator="containsText" text="Receita">
      <formula>NOT(ISERROR(SEARCH("Receita",E21)))</formula>
    </cfRule>
  </conditionalFormatting>
  <conditionalFormatting sqref="E21:E586 E603:E605">
    <cfRule type="expression" dxfId="108" priority="22" stopIfTrue="1">
      <formula>NOT(ISERROR(SEARCH("Investimentos",E21)))</formula>
    </cfRule>
  </conditionalFormatting>
  <conditionalFormatting sqref="E5:E605">
    <cfRule type="containsText" dxfId="107" priority="9" operator="containsText" text="INVESTIMENTOS">
      <formula>NOT(ISERROR(SEARCH("INVESTIMENTOS",E5)))</formula>
    </cfRule>
    <cfRule type="containsText" dxfId="106" priority="10" operator="containsText" text="DESPESAS DE MARKETING">
      <formula>NOT(ISERROR(SEARCH("DESPESAS DE MARKETING",E5)))</formula>
    </cfRule>
    <cfRule type="containsText" dxfId="105" priority="11" operator="containsText" text="DESPESAS NÃO OPERACIONAIS">
      <formula>NOT(ISERROR(SEARCH("DESPESAS NÃO OPERACIONAIS",E5)))</formula>
    </cfRule>
    <cfRule type="containsText" dxfId="104" priority="12" operator="containsText" text="DESPESAS COM RH">
      <formula>NOT(ISERROR(SEARCH("DESPESAS COM RH",E5)))</formula>
    </cfRule>
    <cfRule type="containsText" dxfId="103" priority="13" operator="containsText" text="DESPESAS COM SERVIÇOS">
      <formula>NOT(ISERROR(SEARCH("DESPESAS COM SERVIÇOS",E5)))</formula>
    </cfRule>
    <cfRule type="containsText" dxfId="102" priority="14" operator="containsText" text="DESPESAS COM PRODUTOS">
      <formula>NOT(ISERROR(SEARCH("DESPESAS COM PRODUTOS",E5)))</formula>
    </cfRule>
    <cfRule type="containsText" dxfId="101" priority="15" operator="containsText" text="IMPOSTOS">
      <formula>NOT(ISERROR(SEARCH("IMPOSTOS",E5)))</formula>
    </cfRule>
    <cfRule type="containsText" dxfId="100" priority="18" operator="containsText" text="Despesa">
      <formula>NOT(ISERROR(SEARCH("Despesa",E5)))</formula>
    </cfRule>
    <cfRule type="containsText" dxfId="99" priority="19" operator="containsText" text="Receita">
      <formula>NOT(ISERROR(SEARCH("Receita",E5)))</formula>
    </cfRule>
  </conditionalFormatting>
  <conditionalFormatting sqref="E5:E605">
    <cfRule type="expression" dxfId="98" priority="23" stopIfTrue="1">
      <formula>NOT(ISERROR(SEARCH("Investimentos",E5)))</formula>
    </cfRule>
  </conditionalFormatting>
  <conditionalFormatting sqref="E20 E602">
    <cfRule type="containsText" dxfId="97" priority="16" operator="containsText" text="Despesa">
      <formula>NOT(ISERROR(SEARCH("Despesa",E20)))</formula>
    </cfRule>
    <cfRule type="containsText" dxfId="96" priority="17" operator="containsText" text="Receita">
      <formula>NOT(ISERROR(SEARCH("Receita",E20)))</formula>
    </cfRule>
  </conditionalFormatting>
  <conditionalFormatting sqref="E20 E602">
    <cfRule type="expression" dxfId="95" priority="24" stopIfTrue="1">
      <formula>NOT(ISERROR(SEARCH("Investimentos",E20)))</formula>
    </cfRule>
  </conditionalFormatting>
  <conditionalFormatting sqref="Q7:Q8">
    <cfRule type="cellIs" dxfId="94" priority="8" operator="greaterThan">
      <formula>0</formula>
    </cfRule>
  </conditionalFormatting>
  <conditionalFormatting sqref="Q9:Q10">
    <cfRule type="cellIs" dxfId="93" priority="7" operator="greaterThan">
      <formula>0</formula>
    </cfRule>
  </conditionalFormatting>
  <conditionalFormatting sqref="Q11:Q12">
    <cfRule type="cellIs" dxfId="92" priority="5" operator="greaterThan">
      <formula>0</formula>
    </cfRule>
    <cfRule type="cellIs" dxfId="91" priority="6" operator="lessThan">
      <formula>0</formula>
    </cfRule>
  </conditionalFormatting>
  <conditionalFormatting sqref="Q13:Q14">
    <cfRule type="cellIs" dxfId="90" priority="3" operator="lessThan">
      <formula>0</formula>
    </cfRule>
    <cfRule type="cellIs" dxfId="89" priority="4" operator="greaterThan">
      <formula>0</formula>
    </cfRule>
  </conditionalFormatting>
  <conditionalFormatting sqref="Q5:Q6">
    <cfRule type="cellIs" dxfId="88" priority="1" operator="greaterThan">
      <formula>0</formula>
    </cfRule>
  </conditionalFormatting>
  <dataValidations count="6">
    <dataValidation type="list" allowBlank="1" showInputMessage="1" showErrorMessage="1" sqref="L188:L605" xr:uid="{E5C14296-F9B4-4F75-907A-2DCB07EC370E}">
      <formula1>"Pago,Não Pago"</formula1>
    </dataValidation>
    <dataValidation type="list" allowBlank="1" showInputMessage="1" showErrorMessage="1" sqref="G5:H605" xr:uid="{8F35EC19-C773-4682-ABD6-ED183E35C171}">
      <formula1>INDIRECT(W5)</formula1>
    </dataValidation>
    <dataValidation type="list" allowBlank="1" showInputMessage="1" showErrorMessage="1" sqref="L5:L187" xr:uid="{6EC3FE9C-A1FD-482C-8D1F-08FD2D24873F}">
      <formula1>"Pago,Não Pago,Realizado"</formula1>
    </dataValidation>
    <dataValidation type="list" allowBlank="1" showInputMessage="1" showErrorMessage="1" sqref="I1:I1048576" xr:uid="{19E35F27-BE37-4711-908D-31A4125B0FA0}">
      <formula1>"Jan,Fev,Mar,Abr,Mai,Jun,Jul,Ago,Set,Out,Nov,Dez"</formula1>
    </dataValidation>
    <dataValidation type="list" allowBlank="1" showInputMessage="1" showErrorMessage="1" sqref="M1:M1048576" xr:uid="{4EB893EE-7C4F-4575-8033-888F67F0E273}">
      <formula1>"Sim,Não"</formula1>
    </dataValidation>
    <dataValidation type="list" allowBlank="1" showInputMessage="1" showErrorMessage="1" sqref="E2:E3" xr:uid="{C2A04D1D-F614-48D4-AADB-167B8714EE14}">
      <formula1>$E$12:$E$34</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3D14A3F-2B9A-4822-9880-9A397434BA74}">
          <x14:formula1>
            <xm:f>'Configurações Básicas'!$E$12:$E$33</xm:f>
          </x14:formula1>
          <xm:sqref>E5:E1048576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3" hidden="1" customWidth="1"/>
    <col min="2" max="2" width="2.28515625" style="5" hidden="1" customWidth="1"/>
    <col min="3" max="3" width="7.7109375" style="5" customWidth="1"/>
    <col min="4" max="4" width="12.42578125" style="5" customWidth="1"/>
    <col min="5" max="5" width="25.140625" style="5" customWidth="1"/>
    <col min="6" max="6" width="18.140625" style="137"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09" t="s">
        <v>313</v>
      </c>
      <c r="C1" s="261"/>
      <c r="D1" s="261"/>
      <c r="E1" s="261"/>
      <c r="F1" s="261"/>
      <c r="G1" s="261"/>
      <c r="H1" s="261"/>
      <c r="I1" s="261"/>
      <c r="J1" s="261"/>
      <c r="K1" s="261"/>
      <c r="L1" s="261"/>
      <c r="M1" s="261"/>
      <c r="N1" s="261"/>
      <c r="O1" s="85"/>
      <c r="P1" s="85"/>
      <c r="S1" s="107"/>
      <c r="T1" s="107"/>
      <c r="U1" s="107"/>
      <c r="V1" s="107"/>
      <c r="W1" s="108"/>
      <c r="X1" s="105"/>
    </row>
    <row r="2" spans="1:24" s="8" customFormat="1" ht="37.5" hidden="1" customHeight="1" thickBot="1" x14ac:dyDescent="0.3">
      <c r="A2" s="209"/>
      <c r="C2" s="104"/>
      <c r="D2" s="104"/>
      <c r="E2" s="104"/>
      <c r="F2" s="192"/>
      <c r="G2" s="104"/>
      <c r="H2" s="104"/>
      <c r="I2" s="104"/>
      <c r="J2" s="104"/>
      <c r="K2" s="104"/>
      <c r="L2" s="104"/>
      <c r="M2" s="104"/>
      <c r="N2" s="104"/>
      <c r="O2" s="104"/>
      <c r="P2" s="104"/>
      <c r="Q2" s="104"/>
      <c r="S2" s="107"/>
      <c r="T2" s="107"/>
      <c r="U2" s="107"/>
      <c r="V2" s="107"/>
      <c r="W2" s="108"/>
      <c r="X2" s="105"/>
    </row>
    <row r="3" spans="1:24" ht="39" customHeight="1" thickTop="1" thickBot="1" x14ac:dyDescent="0.3">
      <c r="A3" s="209"/>
      <c r="F3" s="193"/>
      <c r="G3" s="24"/>
      <c r="H3" s="10"/>
      <c r="I3" s="10"/>
    </row>
    <row r="4" spans="1:24" ht="30.75" customHeight="1" thickTop="1" thickBot="1" x14ac:dyDescent="0.3">
      <c r="A4" s="209"/>
      <c r="C4" s="161" t="s">
        <v>12</v>
      </c>
      <c r="D4" s="161" t="s">
        <v>316</v>
      </c>
      <c r="E4" s="156" t="s">
        <v>15</v>
      </c>
      <c r="F4" s="194" t="s">
        <v>317</v>
      </c>
      <c r="G4" s="156" t="s">
        <v>14</v>
      </c>
      <c r="H4" s="161" t="s">
        <v>501</v>
      </c>
      <c r="I4" s="161" t="s">
        <v>502</v>
      </c>
      <c r="J4" s="227" t="s">
        <v>318</v>
      </c>
      <c r="K4" s="227" t="s">
        <v>319</v>
      </c>
      <c r="L4" s="156" t="s">
        <v>16</v>
      </c>
      <c r="M4" s="161" t="s">
        <v>320</v>
      </c>
      <c r="N4" s="166" t="s">
        <v>17</v>
      </c>
      <c r="P4" s="269" t="s">
        <v>23</v>
      </c>
      <c r="Q4" s="269"/>
      <c r="W4" s="111"/>
    </row>
    <row r="5" spans="1:24" ht="19.5" customHeight="1" thickTop="1" thickBot="1" x14ac:dyDescent="0.3">
      <c r="A5" s="209"/>
      <c r="C5" s="43"/>
      <c r="D5" s="138"/>
      <c r="E5" s="43"/>
      <c r="F5" s="195"/>
      <c r="G5" s="23"/>
      <c r="H5" s="23"/>
      <c r="I5" s="23"/>
      <c r="J5" s="196"/>
      <c r="K5" s="196"/>
      <c r="L5" s="44"/>
      <c r="M5" s="130"/>
      <c r="N5" s="41">
        <f>IF(AND(J5&gt;0,K5&gt;0),Q5,  IF(AND(K5&lt;&gt;"",K5&lt;&gt;0),IF(AND(L5="Pago",OR(E5='PC Receitas'!$AZ$16,E5='PC Receitas'!$AZ$17,E5='PC Receitas'!$AZ$18,E5='PC Receitas'!$AZ$19,E5='PC Receitas'!$AZ$20,E5='PC Receitas'!$AZ$21,E5='PC Receitas'!$AZ$22,E5='PC Receitas'!$AZ$23)),Q5-K5,Q5),IF(AND(L5="Pago",OR(E5='PC Receitas'!$AZ$4,E5='PC Receitas'!$AZ$5,E5='PC Receitas'!$AZ$6)),Q5+J5,Q5)))</f>
        <v>10600.150000000003</v>
      </c>
      <c r="P5" s="272" t="s">
        <v>136</v>
      </c>
      <c r="Q5" s="266">
        <f>Nov!Q13</f>
        <v>10600.150000000003</v>
      </c>
      <c r="R5" s="42"/>
      <c r="S5" s="112" t="e">
        <f>IF(W5="DESPESAS_COM_RH","Despesa",IF(W5="DESPESAS_OPERACIONAIS","Despesa",IF(W5="DESPESAS_DE_MARKETING","Despesa",IF(W5="IMPOSTOS","Despesa",IF(W5="INVESTIMENTOS","Despesa","")))))</f>
        <v>#N/A</v>
      </c>
      <c r="T5" s="109" t="e">
        <f>IF(W5="DESPESAS_COM_PRODUTOS","Despesa",IF(W5="DESPESAS_COM_SERVICOS","Despesa",IF(W5="DESPESAS_NAO_OPERACIONAIS","Despesa","")))</f>
        <v>#N/A</v>
      </c>
      <c r="U5" s="109" t="e">
        <f>IF(W5="RECEITAS_COM_PRODUTO","Receita",IF(W5="RECEITAS_COM_SERVICOS","Receita",IF(W5="RECEITAS_NAO_OPERACIONAIS","Receita","")))</f>
        <v>#N/A</v>
      </c>
      <c r="V5" s="109" t="e">
        <f>IF(S5&lt;&gt;"",S5,IF(T5&lt;&gt;"",T5,IF(U5&lt;&gt;"",U5,"")))</f>
        <v>#N/A</v>
      </c>
      <c r="W5" s="239" t="e">
        <f>VLOOKUP(E5,'PC Receitas'!$AZ$4:$BB$23,3,FALSE)</f>
        <v>#N/A</v>
      </c>
    </row>
    <row r="6" spans="1:24" ht="19.5" customHeight="1" thickTop="1" thickBot="1" x14ac:dyDescent="0.3">
      <c r="A6" s="209"/>
      <c r="C6" s="43"/>
      <c r="D6" s="138"/>
      <c r="E6" s="43"/>
      <c r="F6" s="195"/>
      <c r="G6" s="23"/>
      <c r="H6" s="23"/>
      <c r="I6" s="23"/>
      <c r="J6" s="196"/>
      <c r="K6" s="196"/>
      <c r="L6" s="44"/>
      <c r="M6" s="130"/>
      <c r="N6" s="41">
        <f>IF(AND(J6&gt;0,K6&gt;0),N5,  IF(AND(K6&lt;&gt;"",K6&lt;&gt;0),IF(AND(L6="Pago",OR(E6='PC Receitas'!$AZ$16,E6='PC Receitas'!$AZ$17,E6='PC Receitas'!$AZ$18,E6='PC Receitas'!$AZ$19,E6='PC Receitas'!$AZ$20,E6='PC Receitas'!$AZ$21,E6='PC Receitas'!$AZ$22,E6='PC Receitas'!$AZ$23)),N5-K6,N5),IF(AND(L6="Pago",OR(E6='PC Receitas'!$AZ$4,E6='PC Receitas'!$AZ$5,E6='PC Receitas'!$AZ$6)),N5+J6,N5)))</f>
        <v>10600.150000000003</v>
      </c>
      <c r="P6" s="272"/>
      <c r="Q6" s="267"/>
      <c r="R6" s="42"/>
      <c r="S6" s="112" t="e">
        <f t="shared" ref="S6:S69" si="0">IF(W6="DESPESAS_COM_RH","Despesa",IF(W6="DESPESAS_OPERACIONAIS","Despesa",IF(W6="DESPESAS_DE_MARKETING","Despesa",IF(W6="IMPOSTOS","Despesa",IF(W6="INVESTIMENTOS","Despesa","")))))</f>
        <v>#N/A</v>
      </c>
      <c r="T6" s="109" t="e">
        <f t="shared" ref="T6:T69" si="1">IF(W6="DESPESAS_COM_PRODUTOS","Despesa",IF(W6="DESPESAS_COM_SERVICOS","Despesa",IF(W6="DESPESAS_NAO_OPERACIONAIS","Despesa","")))</f>
        <v>#N/A</v>
      </c>
      <c r="U6" s="109" t="e">
        <f t="shared" ref="U6:U69" si="2">IF(W6="RECEITAS_COM_PRODUTO","Receita",IF(W6="RECEITAS_COM_SERVICOS","Receita",IF(W6="RECEITAS_NAO_OPERACIONAIS","Receita","")))</f>
        <v>#N/A</v>
      </c>
      <c r="V6" s="109" t="e">
        <f t="shared" ref="V6:V69" si="3">IF(S6&lt;&gt;"",S6,IF(T6&lt;&gt;"",T6,IF(U6&lt;&gt;"",U6,"")))</f>
        <v>#N/A</v>
      </c>
      <c r="W6" s="239" t="e">
        <f>VLOOKUP(E6,'PC Receitas'!$AZ$4:$BB$23,3,FALSE)</f>
        <v>#N/A</v>
      </c>
    </row>
    <row r="7" spans="1:24" ht="19.5" customHeight="1" thickTop="1" thickBot="1" x14ac:dyDescent="0.3">
      <c r="A7" s="209"/>
      <c r="C7" s="43"/>
      <c r="D7" s="138"/>
      <c r="E7" s="43"/>
      <c r="F7" s="195"/>
      <c r="G7" s="43"/>
      <c r="H7" s="43"/>
      <c r="I7" s="43"/>
      <c r="J7" s="196"/>
      <c r="K7" s="196"/>
      <c r="L7" s="44"/>
      <c r="M7" s="130"/>
      <c r="N7" s="41">
        <f>IF(AND(J7&gt;0,K7&gt;0),N6,  IF(AND(K7&lt;&gt;"",K7&lt;&gt;0),IF(AND(L7="Pago",OR(E7='PC Receitas'!$AZ$16,E7='PC Receitas'!$AZ$17,E7='PC Receitas'!$AZ$18,E7='PC Receitas'!$AZ$19,E7='PC Receitas'!$AZ$20,E7='PC Receitas'!$AZ$21,E7='PC Receitas'!$AZ$22,E7='PC Receitas'!$AZ$23)),N6-K7,N6),IF(AND(L7="Pago",OR(E7='PC Receitas'!$AZ$4,E7='PC Receitas'!$AZ$5,E7='PC Receitas'!$AZ$6)),N6+J7,N6)))</f>
        <v>10600.150000000003</v>
      </c>
      <c r="P7" s="263" t="s">
        <v>24</v>
      </c>
      <c r="Q7" s="266">
        <f>SUMIFS($J$5:$J$586,$E$5:$E$586,'PC Receitas'!BB4,$L$5:$L$586,"Pago")+SUMIFS($J$5:$J$586,$E$5:$E$586,'PC Receitas'!BB5,$L$5:$L$586,"Pago")+SUMIFS($J$5:$J$586,$E$5:$E$586,'PC Receitas'!BB6,$L$5:$L$586,"Pago")</f>
        <v>0</v>
      </c>
      <c r="R7" s="17"/>
      <c r="S7" s="112" t="e">
        <f t="shared" si="0"/>
        <v>#N/A</v>
      </c>
      <c r="T7" s="109" t="e">
        <f t="shared" si="1"/>
        <v>#N/A</v>
      </c>
      <c r="U7" s="109" t="e">
        <f t="shared" si="2"/>
        <v>#N/A</v>
      </c>
      <c r="V7" s="109" t="e">
        <f t="shared" si="3"/>
        <v>#N/A</v>
      </c>
      <c r="W7" s="239" t="e">
        <f>VLOOKUP(E7,'PC Receitas'!$AZ$4:$BB$23,3,FALSE)</f>
        <v>#N/A</v>
      </c>
    </row>
    <row r="8" spans="1:24" ht="19.5" customHeight="1" thickTop="1" thickBot="1" x14ac:dyDescent="0.3">
      <c r="A8" s="209"/>
      <c r="C8" s="43"/>
      <c r="D8" s="138"/>
      <c r="E8" s="43"/>
      <c r="F8" s="195"/>
      <c r="G8" s="23"/>
      <c r="H8" s="23"/>
      <c r="I8" s="23"/>
      <c r="J8" s="196"/>
      <c r="K8" s="196"/>
      <c r="L8" s="44"/>
      <c r="M8" s="130"/>
      <c r="N8" s="41">
        <f>IF(AND(J8&gt;0,K8&gt;0),N7,  IF(AND(K8&lt;&gt;"",K8&lt;&gt;0),IF(AND(L8="Pago",OR(E8='PC Receitas'!$AZ$16,E8='PC Receitas'!$AZ$17,E8='PC Receitas'!$AZ$18,E8='PC Receitas'!$AZ$19,E8='PC Receitas'!$AZ$20,E8='PC Receitas'!$AZ$21,E8='PC Receitas'!$AZ$22,E8='PC Receitas'!$AZ$23)),N7-K8,N7),IF(AND(L8="Pago",OR(E8='PC Receitas'!$AZ$4,E8='PC Receitas'!$AZ$5,E8='PC Receitas'!$AZ$6)),N7+J8,N7)))</f>
        <v>10600.150000000003</v>
      </c>
      <c r="P8" s="263"/>
      <c r="Q8" s="267"/>
      <c r="R8" s="17"/>
      <c r="S8" s="112" t="e">
        <f t="shared" si="0"/>
        <v>#N/A</v>
      </c>
      <c r="T8" s="109" t="e">
        <f t="shared" si="1"/>
        <v>#N/A</v>
      </c>
      <c r="U8" s="109" t="e">
        <f t="shared" si="2"/>
        <v>#N/A</v>
      </c>
      <c r="V8" s="109" t="e">
        <f t="shared" si="3"/>
        <v>#N/A</v>
      </c>
      <c r="W8" s="239" t="e">
        <f>VLOOKUP(E8,'PC Receitas'!$AZ$4:$BB$23,3,FALSE)</f>
        <v>#N/A</v>
      </c>
    </row>
    <row r="9" spans="1:24" ht="19.5" customHeight="1" thickTop="1" thickBot="1" x14ac:dyDescent="0.3">
      <c r="A9" s="209"/>
      <c r="C9" s="43"/>
      <c r="D9" s="43"/>
      <c r="E9" s="43"/>
      <c r="F9" s="195"/>
      <c r="G9" s="43"/>
      <c r="H9" s="43"/>
      <c r="I9" s="43"/>
      <c r="J9" s="196"/>
      <c r="K9" s="196"/>
      <c r="L9" s="44"/>
      <c r="M9" s="130"/>
      <c r="N9" s="41">
        <f>IF(AND(J9&gt;0,K9&gt;0),N8,  IF(AND(K9&lt;&gt;"",K9&lt;&gt;0),IF(AND(L9="Pago",OR(E9='PC Receitas'!$AZ$16,E9='PC Receitas'!$AZ$17,E9='PC Receitas'!$AZ$18,E9='PC Receitas'!$AZ$19,E9='PC Receitas'!$AZ$20,E9='PC Receitas'!$AZ$21,E9='PC Receitas'!$AZ$22,E9='PC Receitas'!$AZ$23)),N8-K9,N8),IF(AND(L9="Pago",OR(E9='PC Receitas'!$AZ$4,E9='PC Receitas'!$AZ$5,E9='PC Receitas'!$AZ$6)),N8+J9,N8)))</f>
        <v>10600.150000000003</v>
      </c>
      <c r="P9" s="263" t="s">
        <v>25</v>
      </c>
      <c r="Q9" s="264">
        <f>SUMIFS($K$5:$K$586,$E$5:$E$586,'PC Receitas'!$BB$16,$L$5:$L$586,"Pago")+SUMIFS($K$5:$K$586,$E$5:$E$586,'PC Receitas'!$BB$17,$L$5:$L$586,"Pago")+SUMIFS($K$5:$K$586,$E$5:$E$586,'PC Receitas'!$BB$18,$L$5:$L$586,"Pago")+SUMIFS($K$5:$K$586,$E$5:$E$586,'PC Receitas'!$BB$19,$L$5:$L$586,"Pago")+SUMIFS($K$5:$K$586,$E$5:$E$586,'PC Receitas'!$BB$20,$L$5:$L$586,"Pago")+SUMIFS($K$5:$K$586,$E$5:$E$586,'PC Receitas'!$BB$21,$L$5:$L$586,"Pago")+SUMIFS($K$5:$K$586,$E$5:$E$586,'PC Receitas'!$BB$22,$L$5:$L$586,"Pago")+SUMIFS($K$5:$K$586,$E$5:$E$586,'PC Receitas'!$BB$23,$L$5:$L$586,"Pago")</f>
        <v>0</v>
      </c>
      <c r="R9" s="17"/>
      <c r="S9" s="112" t="e">
        <f t="shared" si="0"/>
        <v>#N/A</v>
      </c>
      <c r="T9" s="109" t="e">
        <f t="shared" si="1"/>
        <v>#N/A</v>
      </c>
      <c r="U9" s="109" t="e">
        <f t="shared" si="2"/>
        <v>#N/A</v>
      </c>
      <c r="V9" s="109" t="e">
        <f t="shared" si="3"/>
        <v>#N/A</v>
      </c>
      <c r="W9" s="239" t="e">
        <f>VLOOKUP(E9,'PC Receitas'!$AZ$4:$BB$23,3,FALSE)</f>
        <v>#N/A</v>
      </c>
    </row>
    <row r="10" spans="1:24" ht="19.5" customHeight="1" thickTop="1" thickBot="1" x14ac:dyDescent="0.3">
      <c r="A10" s="209"/>
      <c r="C10" s="43"/>
      <c r="D10" s="43"/>
      <c r="E10" s="43"/>
      <c r="F10" s="195"/>
      <c r="G10" s="43"/>
      <c r="H10" s="43"/>
      <c r="I10" s="43"/>
      <c r="J10" s="196"/>
      <c r="K10" s="196"/>
      <c r="L10" s="44"/>
      <c r="M10" s="130"/>
      <c r="N10" s="41">
        <f>IF(AND(J10&gt;0,K10&gt;0),N9,  IF(AND(K10&lt;&gt;"",K10&lt;&gt;0),IF(AND(L10="Pago",OR(E10='PC Receitas'!$AZ$16,E10='PC Receitas'!$AZ$17,E10='PC Receitas'!$AZ$18,E10='PC Receitas'!$AZ$19,E10='PC Receitas'!$AZ$20,E10='PC Receitas'!$AZ$21,E10='PC Receitas'!$AZ$22,E10='PC Receitas'!$AZ$23)),N9-K10,N9),IF(AND(L10="Pago",OR(E10='PC Receitas'!$AZ$4,E10='PC Receitas'!$AZ$5,E10='PC Receitas'!$AZ$6)),N9+J10,N9)))</f>
        <v>10600.150000000003</v>
      </c>
      <c r="P10" s="263"/>
      <c r="Q10" s="265"/>
      <c r="R10" s="17"/>
      <c r="S10" s="112" t="e">
        <f t="shared" si="0"/>
        <v>#N/A</v>
      </c>
      <c r="T10" s="109" t="e">
        <f t="shared" si="1"/>
        <v>#N/A</v>
      </c>
      <c r="U10" s="109" t="e">
        <f t="shared" si="2"/>
        <v>#N/A</v>
      </c>
      <c r="V10" s="109" t="e">
        <f t="shared" si="3"/>
        <v>#N/A</v>
      </c>
      <c r="W10" s="239" t="e">
        <f>VLOOKUP(E10,'PC Receitas'!$AZ$4:$BB$23,3,FALSE)</f>
        <v>#N/A</v>
      </c>
    </row>
    <row r="11" spans="1:24" ht="19.5" customHeight="1" thickTop="1" thickBot="1" x14ac:dyDescent="0.3">
      <c r="A11" s="209"/>
      <c r="C11" s="43"/>
      <c r="D11" s="43"/>
      <c r="E11" s="43"/>
      <c r="F11" s="195"/>
      <c r="G11" s="43"/>
      <c r="H11" s="43"/>
      <c r="I11" s="43"/>
      <c r="J11" s="196"/>
      <c r="K11" s="196"/>
      <c r="L11" s="44"/>
      <c r="M11" s="130"/>
      <c r="N11" s="41">
        <f>IF(AND(J11&gt;0,K11&gt;0),N10,  IF(AND(K11&lt;&gt;"",K11&lt;&gt;0),IF(AND(L11="Pago",OR(E11='PC Receitas'!$AZ$16,E11='PC Receitas'!$AZ$17,E11='PC Receitas'!$AZ$18,E11='PC Receitas'!$AZ$19,E11='PC Receitas'!$AZ$20,E11='PC Receitas'!$AZ$21,E11='PC Receitas'!$AZ$22,E11='PC Receitas'!$AZ$23)),N10-K11,N10),IF(AND(L11="Pago",OR(E11='PC Receitas'!$AZ$4,E11='PC Receitas'!$AZ$5,E11='PC Receitas'!$AZ$6)),N10+J11,N10)))</f>
        <v>10600.150000000003</v>
      </c>
      <c r="P11" s="263" t="s">
        <v>27</v>
      </c>
      <c r="Q11" s="264">
        <f>Q7-Q9</f>
        <v>0</v>
      </c>
      <c r="R11" s="17"/>
      <c r="S11" s="112" t="e">
        <f t="shared" si="0"/>
        <v>#N/A</v>
      </c>
      <c r="T11" s="109" t="e">
        <f t="shared" si="1"/>
        <v>#N/A</v>
      </c>
      <c r="U11" s="109" t="e">
        <f t="shared" si="2"/>
        <v>#N/A</v>
      </c>
      <c r="V11" s="109" t="e">
        <f t="shared" si="3"/>
        <v>#N/A</v>
      </c>
      <c r="W11" s="239" t="e">
        <f>VLOOKUP(E11,'PC Receitas'!$AZ$4:$BB$23,3,FALSE)</f>
        <v>#N/A</v>
      </c>
    </row>
    <row r="12" spans="1:24" ht="19.5" customHeight="1" thickTop="1" thickBot="1" x14ac:dyDescent="0.3">
      <c r="A12" s="209"/>
      <c r="C12" s="43"/>
      <c r="D12" s="43"/>
      <c r="E12" s="43"/>
      <c r="F12" s="195"/>
      <c r="G12" s="23"/>
      <c r="H12" s="23"/>
      <c r="I12" s="23"/>
      <c r="J12" s="196"/>
      <c r="K12" s="196"/>
      <c r="L12" s="44"/>
      <c r="M12" s="130"/>
      <c r="N12" s="41">
        <f>IF(AND(J12&gt;0,K12&gt;0),N11,  IF(AND(K12&lt;&gt;"",K12&lt;&gt;0),IF(AND(L12="Pago",OR(E12='PC Receitas'!$AZ$16,E12='PC Receitas'!$AZ$17,E12='PC Receitas'!$AZ$18,E12='PC Receitas'!$AZ$19,E12='PC Receitas'!$AZ$20,E12='PC Receitas'!$AZ$21,E12='PC Receitas'!$AZ$22,E12='PC Receitas'!$AZ$23)),N11-K12,N11),IF(AND(L12="Pago",OR(E12='PC Receitas'!$AZ$4,E12='PC Receitas'!$AZ$5,E12='PC Receitas'!$AZ$6)),N11+J12,N11)))</f>
        <v>10600.150000000003</v>
      </c>
      <c r="P12" s="263"/>
      <c r="Q12" s="265"/>
      <c r="R12" s="17"/>
      <c r="S12" s="112" t="e">
        <f t="shared" si="0"/>
        <v>#N/A</v>
      </c>
      <c r="T12" s="109" t="e">
        <f t="shared" si="1"/>
        <v>#N/A</v>
      </c>
      <c r="U12" s="109" t="e">
        <f t="shared" si="2"/>
        <v>#N/A</v>
      </c>
      <c r="V12" s="109" t="e">
        <f t="shared" si="3"/>
        <v>#N/A</v>
      </c>
      <c r="W12" s="239" t="e">
        <f>VLOOKUP(E12,'PC Receitas'!$AZ$4:$BB$23,3,FALSE)</f>
        <v>#N/A</v>
      </c>
    </row>
    <row r="13" spans="1:24" ht="19.5" customHeight="1" thickTop="1" thickBot="1" x14ac:dyDescent="0.3">
      <c r="A13" s="209"/>
      <c r="C13" s="43"/>
      <c r="D13" s="43"/>
      <c r="E13" s="43"/>
      <c r="F13" s="195"/>
      <c r="G13" s="23"/>
      <c r="H13" s="23"/>
      <c r="I13" s="23"/>
      <c r="J13" s="196"/>
      <c r="K13" s="196"/>
      <c r="L13" s="44"/>
      <c r="M13" s="130"/>
      <c r="N13" s="41">
        <f>IF(AND(J13&gt;0,K13&gt;0),N12,  IF(AND(K13&lt;&gt;"",K13&lt;&gt;0),IF(AND(L13="Pago",OR(E13='PC Receitas'!$AZ$16,E13='PC Receitas'!$AZ$17,E13='PC Receitas'!$AZ$18,E13='PC Receitas'!$AZ$19,E13='PC Receitas'!$AZ$20,E13='PC Receitas'!$AZ$21,E13='PC Receitas'!$AZ$22,E13='PC Receitas'!$AZ$23)),N12-K13,N12),IF(AND(L13="Pago",OR(E13='PC Receitas'!$AZ$4,E13='PC Receitas'!$AZ$5,E13='PC Receitas'!$AZ$6)),N12+J13,N12)))</f>
        <v>10600.150000000003</v>
      </c>
      <c r="P13" s="263" t="s">
        <v>46</v>
      </c>
      <c r="Q13" s="264">
        <f>N586</f>
        <v>10600.150000000003</v>
      </c>
      <c r="R13" s="17"/>
      <c r="S13" s="112" t="e">
        <f t="shared" si="0"/>
        <v>#N/A</v>
      </c>
      <c r="T13" s="109" t="e">
        <f t="shared" si="1"/>
        <v>#N/A</v>
      </c>
      <c r="U13" s="109" t="e">
        <f t="shared" si="2"/>
        <v>#N/A</v>
      </c>
      <c r="V13" s="109" t="e">
        <f t="shared" si="3"/>
        <v>#N/A</v>
      </c>
      <c r="W13" s="239" t="e">
        <f>VLOOKUP(E13,'PC Receitas'!$AZ$4:$BB$23,3,FALSE)</f>
        <v>#N/A</v>
      </c>
    </row>
    <row r="14" spans="1:24" ht="19.5" customHeight="1" thickTop="1" thickBot="1" x14ac:dyDescent="0.3">
      <c r="A14" s="209"/>
      <c r="C14" s="43"/>
      <c r="D14" s="43"/>
      <c r="E14" s="43"/>
      <c r="F14" s="195"/>
      <c r="G14" s="23"/>
      <c r="H14" s="23"/>
      <c r="I14" s="23"/>
      <c r="J14" s="196"/>
      <c r="K14" s="196"/>
      <c r="L14" s="44"/>
      <c r="M14" s="130"/>
      <c r="N14" s="41">
        <f>IF(AND(J14&gt;0,K14&gt;0),N13,  IF(AND(K14&lt;&gt;"",K14&lt;&gt;0),IF(AND(L14="Pago",OR(E14='PC Receitas'!$AZ$16,E14='PC Receitas'!$AZ$17,E14='PC Receitas'!$AZ$18,E14='PC Receitas'!$AZ$19,E14='PC Receitas'!$AZ$20,E14='PC Receitas'!$AZ$21,E14='PC Receitas'!$AZ$22,E14='PC Receitas'!$AZ$23)),N13-K14,N13),IF(AND(L14="Pago",OR(E14='PC Receitas'!$AZ$4,E14='PC Receitas'!$AZ$5,E14='PC Receitas'!$AZ$6)),N13+J14,N13)))</f>
        <v>10600.150000000003</v>
      </c>
      <c r="P14" s="263"/>
      <c r="Q14" s="268"/>
      <c r="R14" s="17"/>
      <c r="S14" s="112" t="e">
        <f t="shared" si="0"/>
        <v>#N/A</v>
      </c>
      <c r="T14" s="109" t="e">
        <f t="shared" si="1"/>
        <v>#N/A</v>
      </c>
      <c r="U14" s="109" t="e">
        <f t="shared" si="2"/>
        <v>#N/A</v>
      </c>
      <c r="V14" s="109" t="e">
        <f t="shared" si="3"/>
        <v>#N/A</v>
      </c>
      <c r="W14" s="239" t="e">
        <f>VLOOKUP(E14,'PC Receitas'!$AZ$4:$BB$23,3,FALSE)</f>
        <v>#N/A</v>
      </c>
    </row>
    <row r="15" spans="1:24" ht="19.5" customHeight="1" thickTop="1" thickBot="1" x14ac:dyDescent="0.3">
      <c r="A15" s="209"/>
      <c r="C15" s="43"/>
      <c r="D15" s="43"/>
      <c r="E15" s="43"/>
      <c r="F15" s="195"/>
      <c r="G15" s="23"/>
      <c r="H15" s="23"/>
      <c r="I15" s="23"/>
      <c r="J15" s="196"/>
      <c r="K15" s="196"/>
      <c r="L15" s="44"/>
      <c r="M15" s="130"/>
      <c r="N15" s="41">
        <f>IF(AND(J15&gt;0,K15&gt;0),N14,  IF(AND(K15&lt;&gt;"",K15&lt;&gt;0),IF(AND(L15="Pago",OR(E15='PC Receitas'!$AZ$16,E15='PC Receitas'!$AZ$17,E15='PC Receitas'!$AZ$18,E15='PC Receitas'!$AZ$19,E15='PC Receitas'!$AZ$20,E15='PC Receitas'!$AZ$21,E15='PC Receitas'!$AZ$22,E15='PC Receitas'!$AZ$23)),N14-K15,N14),IF(AND(L15="Pago",OR(E15='PC Receitas'!$AZ$4,E15='PC Receitas'!$AZ$5,E15='PC Receitas'!$AZ$6)),N14+J15,N14)))</f>
        <v>10600.150000000003</v>
      </c>
      <c r="S15" s="112" t="e">
        <f t="shared" si="0"/>
        <v>#N/A</v>
      </c>
      <c r="T15" s="109" t="e">
        <f t="shared" si="1"/>
        <v>#N/A</v>
      </c>
      <c r="U15" s="109" t="e">
        <f t="shared" si="2"/>
        <v>#N/A</v>
      </c>
      <c r="V15" s="109" t="e">
        <f t="shared" si="3"/>
        <v>#N/A</v>
      </c>
      <c r="W15" s="239" t="e">
        <f>VLOOKUP(E15,'PC Receitas'!$AZ$4:$BB$23,3,FALSE)</f>
        <v>#N/A</v>
      </c>
    </row>
    <row r="16" spans="1:24" ht="19.5" customHeight="1" thickTop="1" thickBot="1" x14ac:dyDescent="0.3">
      <c r="A16" s="209"/>
      <c r="C16" s="43"/>
      <c r="D16" s="43"/>
      <c r="E16" s="43"/>
      <c r="F16" s="195"/>
      <c r="G16" s="23"/>
      <c r="H16" s="23"/>
      <c r="I16" s="23"/>
      <c r="J16" s="196"/>
      <c r="K16" s="196"/>
      <c r="L16" s="44"/>
      <c r="M16" s="130"/>
      <c r="N16" s="41">
        <f>IF(AND(J16&gt;0,K16&gt;0),N15,  IF(AND(K16&lt;&gt;"",K16&lt;&gt;0),IF(AND(L16="Pago",OR(E16='PC Receitas'!$AZ$16,E16='PC Receitas'!$AZ$17,E16='PC Receitas'!$AZ$18,E16='PC Receitas'!$AZ$19,E16='PC Receitas'!$AZ$20,E16='PC Receitas'!$AZ$21,E16='PC Receitas'!$AZ$22,E16='PC Receitas'!$AZ$23)),N15-K16,N15),IF(AND(L16="Pago",OR(E16='PC Receitas'!$AZ$4,E16='PC Receitas'!$AZ$5,E16='PC Receitas'!$AZ$6)),N15+J16,N15)))</f>
        <v>10600.150000000003</v>
      </c>
      <c r="P16" s="109" t="str">
        <f>'PC Receitas'!BB4</f>
        <v>RECEITAS_COM_PRODUTO</v>
      </c>
      <c r="S16" s="112" t="e">
        <f t="shared" si="0"/>
        <v>#N/A</v>
      </c>
      <c r="T16" s="109" t="e">
        <f t="shared" si="1"/>
        <v>#N/A</v>
      </c>
      <c r="U16" s="109" t="e">
        <f t="shared" si="2"/>
        <v>#N/A</v>
      </c>
      <c r="V16" s="109" t="e">
        <f t="shared" si="3"/>
        <v>#N/A</v>
      </c>
      <c r="W16" s="239" t="e">
        <f>VLOOKUP(E16,'PC Receitas'!$AZ$4:$BB$23,3,FALSE)</f>
        <v>#N/A</v>
      </c>
    </row>
    <row r="17" spans="1:23" ht="19.5" customHeight="1" thickTop="1" thickBot="1" x14ac:dyDescent="0.3">
      <c r="A17" s="209"/>
      <c r="C17" s="43"/>
      <c r="D17" s="43"/>
      <c r="E17" s="43"/>
      <c r="F17" s="136"/>
      <c r="G17" s="43"/>
      <c r="H17" s="43"/>
      <c r="I17" s="43"/>
      <c r="J17" s="196"/>
      <c r="K17" s="196"/>
      <c r="L17" s="122"/>
      <c r="M17" s="130"/>
      <c r="N17" s="41">
        <f>IF(AND(J17&gt;0,K17&gt;0),N16,  IF(AND(K17&lt;&gt;"",K17&lt;&gt;0),IF(AND(L17="Pago",OR(E17='PC Receitas'!$AZ$16,E17='PC Receitas'!$AZ$17,E17='PC Receitas'!$AZ$18,E17='PC Receitas'!$AZ$19,E17='PC Receitas'!$AZ$20,E17='PC Receitas'!$AZ$21,E17='PC Receitas'!$AZ$22,E17='PC Receitas'!$AZ$23)),N16-K17,N16),IF(AND(L17="Pago",OR(E17='PC Receitas'!$AZ$4,E17='PC Receitas'!$AZ$5,E17='PC Receitas'!$AZ$6)),N16+J17,N16)))</f>
        <v>10600.150000000003</v>
      </c>
      <c r="P17" s="109" t="str">
        <f>'PC Receitas'!BB5</f>
        <v>RECEITAS_COM_SERVICOS</v>
      </c>
      <c r="S17" s="112" t="e">
        <f t="shared" si="0"/>
        <v>#N/A</v>
      </c>
      <c r="T17" s="109" t="e">
        <f t="shared" si="1"/>
        <v>#N/A</v>
      </c>
      <c r="U17" s="109" t="e">
        <f t="shared" si="2"/>
        <v>#N/A</v>
      </c>
      <c r="V17" s="109" t="e">
        <f t="shared" si="3"/>
        <v>#N/A</v>
      </c>
      <c r="W17" s="239" t="e">
        <f>VLOOKUP(E17,'PC Receitas'!$AZ$4:$BB$23,3,FALSE)</f>
        <v>#N/A</v>
      </c>
    </row>
    <row r="18" spans="1:23" ht="19.5" customHeight="1" thickTop="1" thickBot="1" x14ac:dyDescent="0.3">
      <c r="A18" s="209"/>
      <c r="C18" s="43"/>
      <c r="D18" s="43"/>
      <c r="E18" s="43"/>
      <c r="F18" s="136"/>
      <c r="G18" s="43"/>
      <c r="H18" s="43"/>
      <c r="I18" s="43"/>
      <c r="J18" s="196"/>
      <c r="K18" s="196"/>
      <c r="L18" s="122"/>
      <c r="M18" s="130"/>
      <c r="N18" s="41">
        <f>IF(AND(J18&gt;0,K18&gt;0),N17,  IF(AND(K18&lt;&gt;"",K18&lt;&gt;0),IF(AND(L18="Pago",OR(E18='PC Receitas'!$AZ$16,E18='PC Receitas'!$AZ$17,E18='PC Receitas'!$AZ$18,E18='PC Receitas'!$AZ$19,E18='PC Receitas'!$AZ$20,E18='PC Receitas'!$AZ$21,E18='PC Receitas'!$AZ$22,E18='PC Receitas'!$AZ$23)),N17-K18,N17),IF(AND(L18="Pago",OR(E18='PC Receitas'!$AZ$4,E18='PC Receitas'!$AZ$5,E18='PC Receitas'!$AZ$6)),N17+J18,N17)))</f>
        <v>10600.150000000003</v>
      </c>
      <c r="P18" s="109" t="str">
        <f>'PC Receitas'!BB6</f>
        <v>RECEITAS_NAO_OPERACIONAIS</v>
      </c>
      <c r="S18" s="112" t="e">
        <f t="shared" si="0"/>
        <v>#N/A</v>
      </c>
      <c r="T18" s="109" t="e">
        <f t="shared" si="1"/>
        <v>#N/A</v>
      </c>
      <c r="U18" s="109" t="e">
        <f t="shared" si="2"/>
        <v>#N/A</v>
      </c>
      <c r="V18" s="109" t="e">
        <f t="shared" si="3"/>
        <v>#N/A</v>
      </c>
      <c r="W18" s="239" t="e">
        <f>VLOOKUP(E18,'PC Receitas'!$AZ$4:$BB$23,3,FALSE)</f>
        <v>#N/A</v>
      </c>
    </row>
    <row r="19" spans="1:23" ht="19.5" customHeight="1" thickTop="1" thickBot="1" x14ac:dyDescent="0.3">
      <c r="A19" s="209"/>
      <c r="C19" s="43"/>
      <c r="D19" s="43"/>
      <c r="E19" s="43"/>
      <c r="F19" s="136"/>
      <c r="G19" s="43"/>
      <c r="H19" s="43"/>
      <c r="I19" s="43"/>
      <c r="J19" s="196"/>
      <c r="K19" s="196"/>
      <c r="L19" s="122"/>
      <c r="M19" s="130"/>
      <c r="N19" s="41">
        <f>IF(AND(J19&gt;0,K19&gt;0),N18,  IF(AND(K19&lt;&gt;"",K19&lt;&gt;0),IF(AND(L19="Pago",OR(E19='PC Receitas'!$AZ$16,E19='PC Receitas'!$AZ$17,E19='PC Receitas'!$AZ$18,E19='PC Receitas'!$AZ$19,E19='PC Receitas'!$AZ$20,E19='PC Receitas'!$AZ$21,E19='PC Receitas'!$AZ$22,E19='PC Receitas'!$AZ$23)),N18-K19,N18),IF(AND(L19="Pago",OR(E19='PC Receitas'!$AZ$4,E19='PC Receitas'!$AZ$5,E19='PC Receitas'!$AZ$6)),N18+J19,N18)))</f>
        <v>10600.150000000003</v>
      </c>
      <c r="P19" s="109" t="str">
        <f>'PC Receitas'!BB16</f>
        <v>DESPESAS_COM_PRODUTOS</v>
      </c>
      <c r="S19" s="112" t="e">
        <f t="shared" si="0"/>
        <v>#N/A</v>
      </c>
      <c r="T19" s="109" t="e">
        <f t="shared" si="1"/>
        <v>#N/A</v>
      </c>
      <c r="U19" s="109" t="e">
        <f t="shared" si="2"/>
        <v>#N/A</v>
      </c>
      <c r="V19" s="109" t="e">
        <f t="shared" si="3"/>
        <v>#N/A</v>
      </c>
      <c r="W19" s="239" t="e">
        <f>VLOOKUP(E19,'PC Receitas'!$AZ$4:$BB$23,3,FALSE)</f>
        <v>#N/A</v>
      </c>
    </row>
    <row r="20" spans="1:23" ht="19.5" customHeight="1" thickTop="1" thickBot="1" x14ac:dyDescent="0.3">
      <c r="A20" s="209"/>
      <c r="C20" s="43"/>
      <c r="D20" s="43"/>
      <c r="E20" s="43"/>
      <c r="F20" s="136"/>
      <c r="G20" s="43"/>
      <c r="H20" s="43"/>
      <c r="I20" s="43"/>
      <c r="J20" s="196"/>
      <c r="K20" s="196"/>
      <c r="L20" s="122"/>
      <c r="M20" s="130"/>
      <c r="N20" s="41">
        <f>IF(AND(J20&gt;0,K20&gt;0),N19,  IF(AND(K20&lt;&gt;"",K20&lt;&gt;0),IF(AND(L20="Pago",OR(E20='PC Receitas'!$AZ$16,E20='PC Receitas'!$AZ$17,E20='PC Receitas'!$AZ$18,E20='PC Receitas'!$AZ$19,E20='PC Receitas'!$AZ$20,E20='PC Receitas'!$AZ$21,E20='PC Receitas'!$AZ$22,E20='PC Receitas'!$AZ$23)),N19-K20,N19),IF(AND(L20="Pago",OR(E20='PC Receitas'!$AZ$4,E20='PC Receitas'!$AZ$5,E20='PC Receitas'!$AZ$6)),N19+J20,N19)))</f>
        <v>10600.150000000003</v>
      </c>
      <c r="P20" s="109" t="str">
        <f>'PC Receitas'!BB17</f>
        <v>DESPESAS_COM_SERVICOS</v>
      </c>
      <c r="S20" s="112" t="e">
        <f t="shared" si="0"/>
        <v>#N/A</v>
      </c>
      <c r="T20" s="109" t="e">
        <f t="shared" si="1"/>
        <v>#N/A</v>
      </c>
      <c r="U20" s="109" t="e">
        <f t="shared" si="2"/>
        <v>#N/A</v>
      </c>
      <c r="V20" s="109" t="e">
        <f t="shared" si="3"/>
        <v>#N/A</v>
      </c>
      <c r="W20" s="239" t="e">
        <f>VLOOKUP(E20,'PC Receitas'!$AZ$4:$BB$23,3,FALSE)</f>
        <v>#N/A</v>
      </c>
    </row>
    <row r="21" spans="1:23" ht="19.5" customHeight="1" thickTop="1" thickBot="1" x14ac:dyDescent="0.3">
      <c r="A21" s="209"/>
      <c r="C21" s="43"/>
      <c r="D21" s="43"/>
      <c r="E21" s="43"/>
      <c r="F21" s="136"/>
      <c r="G21" s="43"/>
      <c r="H21" s="43"/>
      <c r="I21" s="43"/>
      <c r="J21" s="196"/>
      <c r="K21" s="196"/>
      <c r="L21" s="122"/>
      <c r="M21" s="130"/>
      <c r="N21" s="41">
        <f>IF(AND(J21&gt;0,K21&gt;0),N20,  IF(AND(K21&lt;&gt;"",K21&lt;&gt;0),IF(AND(L21="Pago",OR(E21='PC Receitas'!$AZ$16,E21='PC Receitas'!$AZ$17,E21='PC Receitas'!$AZ$18,E21='PC Receitas'!$AZ$19,E21='PC Receitas'!$AZ$20,E21='PC Receitas'!$AZ$21,E21='PC Receitas'!$AZ$22,E21='PC Receitas'!$AZ$23)),N20-K21,N20),IF(AND(L21="Pago",OR(E21='PC Receitas'!$AZ$4,E21='PC Receitas'!$AZ$5,E21='PC Receitas'!$AZ$6)),N20+J21,N20)))</f>
        <v>10600.150000000003</v>
      </c>
      <c r="P21" s="109" t="str">
        <f>'PC Receitas'!BB18</f>
        <v>DESPESAS_NAO_OPERACIONAIS</v>
      </c>
      <c r="S21" s="112" t="e">
        <f t="shared" si="0"/>
        <v>#N/A</v>
      </c>
      <c r="T21" s="109" t="e">
        <f t="shared" si="1"/>
        <v>#N/A</v>
      </c>
      <c r="U21" s="109" t="e">
        <f t="shared" si="2"/>
        <v>#N/A</v>
      </c>
      <c r="V21" s="109" t="e">
        <f t="shared" si="3"/>
        <v>#N/A</v>
      </c>
      <c r="W21" s="239" t="e">
        <f>VLOOKUP(E21,'PC Receitas'!$AZ$4:$BB$23,3,FALSE)</f>
        <v>#N/A</v>
      </c>
    </row>
    <row r="22" spans="1:23" ht="19.5" customHeight="1" thickTop="1" thickBot="1" x14ac:dyDescent="0.3">
      <c r="A22" s="209"/>
      <c r="C22" s="43"/>
      <c r="D22" s="43"/>
      <c r="E22" s="43"/>
      <c r="F22" s="136"/>
      <c r="G22" s="43"/>
      <c r="H22" s="43"/>
      <c r="I22" s="43"/>
      <c r="J22" s="196"/>
      <c r="K22" s="196"/>
      <c r="L22" s="44"/>
      <c r="M22" s="130"/>
      <c r="N22" s="41">
        <f>IF(AND(J22&gt;0,K22&gt;0),N21,  IF(AND(K22&lt;&gt;"",K22&lt;&gt;0),IF(AND(L22="Pago",OR(E22='PC Receitas'!$AZ$16,E22='PC Receitas'!$AZ$17,E22='PC Receitas'!$AZ$18,E22='PC Receitas'!$AZ$19,E22='PC Receitas'!$AZ$20,E22='PC Receitas'!$AZ$21,E22='PC Receitas'!$AZ$22,E22='PC Receitas'!$AZ$23)),N21-K22,N21),IF(AND(L22="Pago",OR(E22='PC Receitas'!$AZ$4,E22='PC Receitas'!$AZ$5,E22='PC Receitas'!$AZ$6)),N21+J22,N21)))</f>
        <v>10600.150000000003</v>
      </c>
      <c r="P22" s="109" t="str">
        <f>'PC Receitas'!BB19</f>
        <v>DESPESAS_COM_RH</v>
      </c>
      <c r="S22" s="112" t="e">
        <f t="shared" si="0"/>
        <v>#N/A</v>
      </c>
      <c r="T22" s="109" t="e">
        <f t="shared" si="1"/>
        <v>#N/A</v>
      </c>
      <c r="U22" s="109" t="e">
        <f t="shared" si="2"/>
        <v>#N/A</v>
      </c>
      <c r="V22" s="109" t="e">
        <f t="shared" si="3"/>
        <v>#N/A</v>
      </c>
      <c r="W22" s="239" t="e">
        <f>VLOOKUP(E22,'PC Receitas'!$AZ$4:$BB$23,3,FALSE)</f>
        <v>#N/A</v>
      </c>
    </row>
    <row r="23" spans="1:23" ht="19.5" customHeight="1" thickTop="1" thickBot="1" x14ac:dyDescent="0.3">
      <c r="A23" s="209"/>
      <c r="C23" s="43"/>
      <c r="D23" s="43"/>
      <c r="E23" s="43"/>
      <c r="F23" s="136"/>
      <c r="G23" s="43"/>
      <c r="H23" s="43"/>
      <c r="I23" s="43"/>
      <c r="J23" s="196"/>
      <c r="K23" s="196"/>
      <c r="L23" s="122"/>
      <c r="M23" s="130"/>
      <c r="N23" s="41">
        <f>IF(AND(J23&gt;0,K23&gt;0),N22,  IF(AND(K23&lt;&gt;"",K23&lt;&gt;0),IF(AND(L23="Pago",OR(E23='PC Receitas'!$AZ$16,E23='PC Receitas'!$AZ$17,E23='PC Receitas'!$AZ$18,E23='PC Receitas'!$AZ$19,E23='PC Receitas'!$AZ$20,E23='PC Receitas'!$AZ$21,E23='PC Receitas'!$AZ$22,E23='PC Receitas'!$AZ$23)),N22-K23,N22),IF(AND(L23="Pago",OR(E23='PC Receitas'!$AZ$4,E23='PC Receitas'!$AZ$5,E23='PC Receitas'!$AZ$6)),N22+J23,N22)))</f>
        <v>10600.150000000003</v>
      </c>
      <c r="P23" s="109" t="str">
        <f>'PC Receitas'!BB20</f>
        <v>DESPESAS_OPERACIONAIS</v>
      </c>
      <c r="S23" s="112" t="e">
        <f t="shared" si="0"/>
        <v>#N/A</v>
      </c>
      <c r="T23" s="109" t="e">
        <f t="shared" si="1"/>
        <v>#N/A</v>
      </c>
      <c r="U23" s="109" t="e">
        <f t="shared" si="2"/>
        <v>#N/A</v>
      </c>
      <c r="V23" s="109" t="e">
        <f t="shared" si="3"/>
        <v>#N/A</v>
      </c>
      <c r="W23" s="239" t="e">
        <f>VLOOKUP(E23,'PC Receitas'!$AZ$4:$BB$23,3,FALSE)</f>
        <v>#N/A</v>
      </c>
    </row>
    <row r="24" spans="1:23" ht="19.5" customHeight="1" thickTop="1" thickBot="1" x14ac:dyDescent="0.3">
      <c r="A24" s="209"/>
      <c r="C24" s="43"/>
      <c r="D24" s="43"/>
      <c r="E24" s="43"/>
      <c r="F24" s="136"/>
      <c r="G24" s="43"/>
      <c r="H24" s="43"/>
      <c r="I24" s="43"/>
      <c r="J24" s="196"/>
      <c r="K24" s="196"/>
      <c r="L24" s="122"/>
      <c r="M24" s="130"/>
      <c r="N24" s="41">
        <f>IF(AND(J24&gt;0,K24&gt;0),N23,  IF(AND(K24&lt;&gt;"",K24&lt;&gt;0),IF(AND(L24="Pago",OR(E24='PC Receitas'!$AZ$16,E24='PC Receitas'!$AZ$17,E24='PC Receitas'!$AZ$18,E24='PC Receitas'!$AZ$19,E24='PC Receitas'!$AZ$20,E24='PC Receitas'!$AZ$21,E24='PC Receitas'!$AZ$22,E24='PC Receitas'!$AZ$23)),N23-K24,N23),IF(AND(L24="Pago",OR(E24='PC Receitas'!$AZ$4,E24='PC Receitas'!$AZ$5,E24='PC Receitas'!$AZ$6)),N23+J24,N23)))</f>
        <v>10600.150000000003</v>
      </c>
      <c r="P24" s="109" t="str">
        <f>'PC Receitas'!BB21</f>
        <v>DESPESAS_DE_MARKETING</v>
      </c>
      <c r="S24" s="112" t="e">
        <f t="shared" si="0"/>
        <v>#N/A</v>
      </c>
      <c r="T24" s="109" t="e">
        <f t="shared" si="1"/>
        <v>#N/A</v>
      </c>
      <c r="U24" s="109" t="e">
        <f t="shared" si="2"/>
        <v>#N/A</v>
      </c>
      <c r="V24" s="109" t="e">
        <f t="shared" si="3"/>
        <v>#N/A</v>
      </c>
      <c r="W24" s="239" t="e">
        <f>VLOOKUP(E24,'PC Receitas'!$AZ$4:$BB$23,3,FALSE)</f>
        <v>#N/A</v>
      </c>
    </row>
    <row r="25" spans="1:23" ht="19.5" customHeight="1" thickTop="1" thickBot="1" x14ac:dyDescent="0.3">
      <c r="A25" s="209"/>
      <c r="C25" s="43"/>
      <c r="D25" s="43"/>
      <c r="E25" s="43"/>
      <c r="F25" s="136"/>
      <c r="G25" s="43"/>
      <c r="H25" s="43"/>
      <c r="I25" s="43"/>
      <c r="J25" s="196"/>
      <c r="K25" s="196"/>
      <c r="L25" s="122"/>
      <c r="M25" s="130"/>
      <c r="N25" s="41">
        <f>IF(AND(J25&gt;0,K25&gt;0),N24,  IF(AND(K25&lt;&gt;"",K25&lt;&gt;0),IF(AND(L25="Pago",OR(E25='PC Receitas'!$AZ$16,E25='PC Receitas'!$AZ$17,E25='PC Receitas'!$AZ$18,E25='PC Receitas'!$AZ$19,E25='PC Receitas'!$AZ$20,E25='PC Receitas'!$AZ$21,E25='PC Receitas'!$AZ$22,E25='PC Receitas'!$AZ$23)),N24-K25,N24),IF(AND(L25="Pago",OR(E25='PC Receitas'!$AZ$4,E25='PC Receitas'!$AZ$5,E25='PC Receitas'!$AZ$6)),N24+J25,N24)))</f>
        <v>10600.150000000003</v>
      </c>
      <c r="P25" s="109" t="str">
        <f>'PC Receitas'!BB22</f>
        <v>IMPOSTOS</v>
      </c>
      <c r="S25" s="112" t="e">
        <f t="shared" si="0"/>
        <v>#N/A</v>
      </c>
      <c r="T25" s="109" t="e">
        <f t="shared" si="1"/>
        <v>#N/A</v>
      </c>
      <c r="U25" s="109" t="e">
        <f t="shared" si="2"/>
        <v>#N/A</v>
      </c>
      <c r="V25" s="109" t="e">
        <f t="shared" si="3"/>
        <v>#N/A</v>
      </c>
      <c r="W25" s="239" t="e">
        <f>VLOOKUP(E25,'PC Receitas'!$AZ$4:$BB$23,3,FALSE)</f>
        <v>#N/A</v>
      </c>
    </row>
    <row r="26" spans="1:23" ht="19.5" customHeight="1" thickTop="1" thickBot="1" x14ac:dyDescent="0.3">
      <c r="A26" s="209"/>
      <c r="C26" s="43"/>
      <c r="D26" s="43"/>
      <c r="E26" s="43"/>
      <c r="F26" s="136"/>
      <c r="G26" s="43"/>
      <c r="H26" s="43"/>
      <c r="I26" s="43"/>
      <c r="J26" s="196"/>
      <c r="K26" s="196"/>
      <c r="L26" s="122"/>
      <c r="M26" s="130"/>
      <c r="N26" s="41">
        <f>IF(AND(J26&gt;0,K26&gt;0),N25,  IF(AND(K26&lt;&gt;"",K26&lt;&gt;0),IF(AND(L26="Pago",OR(E26='PC Receitas'!$AZ$16,E26='PC Receitas'!$AZ$17,E26='PC Receitas'!$AZ$18,E26='PC Receitas'!$AZ$19,E26='PC Receitas'!$AZ$20,E26='PC Receitas'!$AZ$21,E26='PC Receitas'!$AZ$22,E26='PC Receitas'!$AZ$23)),N25-K26,N25),IF(AND(L26="Pago",OR(E26='PC Receitas'!$AZ$4,E26='PC Receitas'!$AZ$5,E26='PC Receitas'!$AZ$6)),N25+J26,N25)))</f>
        <v>10600.150000000003</v>
      </c>
      <c r="P26" s="109" t="str">
        <f>'PC Receitas'!BB23</f>
        <v>INVESTIMENTOS</v>
      </c>
      <c r="S26" s="112" t="e">
        <f t="shared" si="0"/>
        <v>#N/A</v>
      </c>
      <c r="T26" s="109" t="e">
        <f t="shared" si="1"/>
        <v>#N/A</v>
      </c>
      <c r="U26" s="109" t="e">
        <f t="shared" si="2"/>
        <v>#N/A</v>
      </c>
      <c r="V26" s="109" t="e">
        <f t="shared" si="3"/>
        <v>#N/A</v>
      </c>
      <c r="W26" s="239" t="e">
        <f>VLOOKUP(E26,'PC Receitas'!$AZ$4:$BB$23,3,FALSE)</f>
        <v>#N/A</v>
      </c>
    </row>
    <row r="27" spans="1:23" ht="19.5" customHeight="1" thickTop="1" thickBot="1" x14ac:dyDescent="0.3">
      <c r="A27" s="209"/>
      <c r="C27" s="43"/>
      <c r="D27" s="43"/>
      <c r="E27" s="43"/>
      <c r="F27" s="136"/>
      <c r="G27" s="43"/>
      <c r="H27" s="43"/>
      <c r="I27" s="43"/>
      <c r="J27" s="196"/>
      <c r="K27" s="196"/>
      <c r="L27" s="44"/>
      <c r="M27" s="130"/>
      <c r="N27" s="41">
        <f>IF(AND(J27&gt;0,K27&gt;0),N26,  IF(AND(K27&lt;&gt;"",K27&lt;&gt;0),IF(AND(L27="Pago",OR(E27='PC Receitas'!$AZ$16,E27='PC Receitas'!$AZ$17,E27='PC Receitas'!$AZ$18,E27='PC Receitas'!$AZ$19,E27='PC Receitas'!$AZ$20,E27='PC Receitas'!$AZ$21,E27='PC Receitas'!$AZ$22,E27='PC Receitas'!$AZ$23)),N26-K27,N26),IF(AND(L27="Pago",OR(E27='PC Receitas'!$AZ$4,E27='PC Receitas'!$AZ$5,E27='PC Receitas'!$AZ$6)),N26+J27,N26)))</f>
        <v>10600.150000000003</v>
      </c>
      <c r="S27" s="112" t="e">
        <f t="shared" si="0"/>
        <v>#N/A</v>
      </c>
      <c r="T27" s="109" t="e">
        <f t="shared" si="1"/>
        <v>#N/A</v>
      </c>
      <c r="U27" s="109" t="e">
        <f t="shared" si="2"/>
        <v>#N/A</v>
      </c>
      <c r="V27" s="109" t="e">
        <f t="shared" si="3"/>
        <v>#N/A</v>
      </c>
      <c r="W27" s="239" t="e">
        <f>VLOOKUP(E27,'PC Receitas'!$AZ$4:$BB$23,3,FALSE)</f>
        <v>#N/A</v>
      </c>
    </row>
    <row r="28" spans="1:23" ht="19.5" customHeight="1" thickTop="1" thickBot="1" x14ac:dyDescent="0.3">
      <c r="A28" s="209"/>
      <c r="C28" s="43"/>
      <c r="D28" s="43"/>
      <c r="E28" s="43"/>
      <c r="F28" s="136"/>
      <c r="G28" s="43"/>
      <c r="H28" s="43"/>
      <c r="I28" s="43"/>
      <c r="J28" s="196"/>
      <c r="K28" s="196"/>
      <c r="L28" s="122"/>
      <c r="M28" s="130"/>
      <c r="N28" s="41">
        <f>IF(AND(J28&gt;0,K28&gt;0),N27,  IF(AND(K28&lt;&gt;"",K28&lt;&gt;0),IF(AND(L28="Pago",OR(E28='PC Receitas'!$AZ$16,E28='PC Receitas'!$AZ$17,E28='PC Receitas'!$AZ$18,E28='PC Receitas'!$AZ$19,E28='PC Receitas'!$AZ$20,E28='PC Receitas'!$AZ$21,E28='PC Receitas'!$AZ$22,E28='PC Receitas'!$AZ$23)),N27-K28,N27),IF(AND(L28="Pago",OR(E28='PC Receitas'!$AZ$4,E28='PC Receitas'!$AZ$5,E28='PC Receitas'!$AZ$6)),N27+J28,N27)))</f>
        <v>10600.150000000003</v>
      </c>
      <c r="S28" s="112" t="e">
        <f t="shared" si="0"/>
        <v>#N/A</v>
      </c>
      <c r="T28" s="109" t="e">
        <f t="shared" si="1"/>
        <v>#N/A</v>
      </c>
      <c r="U28" s="109" t="e">
        <f t="shared" si="2"/>
        <v>#N/A</v>
      </c>
      <c r="V28" s="109" t="e">
        <f t="shared" si="3"/>
        <v>#N/A</v>
      </c>
      <c r="W28" s="239" t="e">
        <f>VLOOKUP(E28,'PC Receitas'!$AZ$4:$BB$23,3,FALSE)</f>
        <v>#N/A</v>
      </c>
    </row>
    <row r="29" spans="1:23" ht="19.5" customHeight="1" thickTop="1" thickBot="1" x14ac:dyDescent="0.3">
      <c r="A29" s="209"/>
      <c r="C29" s="43"/>
      <c r="D29" s="43"/>
      <c r="E29" s="43"/>
      <c r="F29" s="136"/>
      <c r="G29" s="43"/>
      <c r="H29" s="43"/>
      <c r="I29" s="43"/>
      <c r="J29" s="196"/>
      <c r="K29" s="196"/>
      <c r="L29" s="122"/>
      <c r="M29" s="130"/>
      <c r="N29" s="41">
        <f>IF(AND(J29&gt;0,K29&gt;0),N28,  IF(AND(K29&lt;&gt;"",K29&lt;&gt;0),IF(AND(L29="Pago",OR(E29='PC Receitas'!$AZ$16,E29='PC Receitas'!$AZ$17,E29='PC Receitas'!$AZ$18,E29='PC Receitas'!$AZ$19,E29='PC Receitas'!$AZ$20,E29='PC Receitas'!$AZ$21,E29='PC Receitas'!$AZ$22,E29='PC Receitas'!$AZ$23)),N28-K29,N28),IF(AND(L29="Pago",OR(E29='PC Receitas'!$AZ$4,E29='PC Receitas'!$AZ$5,E29='PC Receitas'!$AZ$6)),N28+J29,N28)))</f>
        <v>10600.150000000003</v>
      </c>
      <c r="S29" s="112" t="e">
        <f t="shared" si="0"/>
        <v>#N/A</v>
      </c>
      <c r="T29" s="109" t="e">
        <f t="shared" si="1"/>
        <v>#N/A</v>
      </c>
      <c r="U29" s="109" t="e">
        <f t="shared" si="2"/>
        <v>#N/A</v>
      </c>
      <c r="V29" s="109" t="e">
        <f t="shared" si="3"/>
        <v>#N/A</v>
      </c>
      <c r="W29" s="239" t="e">
        <f>VLOOKUP(E29,'PC Receitas'!$AZ$4:$BB$23,3,FALSE)</f>
        <v>#N/A</v>
      </c>
    </row>
    <row r="30" spans="1:23" ht="19.5" customHeight="1" thickTop="1" thickBot="1" x14ac:dyDescent="0.3">
      <c r="A30" s="209"/>
      <c r="C30" s="43"/>
      <c r="D30" s="43"/>
      <c r="E30" s="43"/>
      <c r="F30" s="136"/>
      <c r="G30" s="43"/>
      <c r="H30" s="43"/>
      <c r="I30" s="43"/>
      <c r="J30" s="196"/>
      <c r="K30" s="196"/>
      <c r="L30" s="122"/>
      <c r="M30" s="130"/>
      <c r="N30" s="41">
        <f>IF(AND(J30&gt;0,K30&gt;0),N29,  IF(AND(K30&lt;&gt;"",K30&lt;&gt;0),IF(AND(L30="Pago",OR(E30='PC Receitas'!$AZ$16,E30='PC Receitas'!$AZ$17,E30='PC Receitas'!$AZ$18,E30='PC Receitas'!$AZ$19,E30='PC Receitas'!$AZ$20,E30='PC Receitas'!$AZ$21,E30='PC Receitas'!$AZ$22,E30='PC Receitas'!$AZ$23)),N29-K30,N29),IF(AND(L30="Pago",OR(E30='PC Receitas'!$AZ$4,E30='PC Receitas'!$AZ$5,E30='PC Receitas'!$AZ$6)),N29+J30,N29)))</f>
        <v>10600.150000000003</v>
      </c>
      <c r="S30" s="112" t="e">
        <f t="shared" si="0"/>
        <v>#N/A</v>
      </c>
      <c r="T30" s="109" t="e">
        <f t="shared" si="1"/>
        <v>#N/A</v>
      </c>
      <c r="U30" s="109" t="e">
        <f t="shared" si="2"/>
        <v>#N/A</v>
      </c>
      <c r="V30" s="109" t="e">
        <f t="shared" si="3"/>
        <v>#N/A</v>
      </c>
      <c r="W30" s="239" t="e">
        <f>VLOOKUP(E30,'PC Receitas'!$AZ$4:$BB$23,3,FALSE)</f>
        <v>#N/A</v>
      </c>
    </row>
    <row r="31" spans="1:23" ht="19.5" customHeight="1" thickTop="1" thickBot="1" x14ac:dyDescent="0.3">
      <c r="A31" s="209"/>
      <c r="C31" s="43"/>
      <c r="D31" s="43"/>
      <c r="E31" s="43"/>
      <c r="F31" s="136"/>
      <c r="G31" s="43"/>
      <c r="H31" s="43"/>
      <c r="I31" s="43"/>
      <c r="J31" s="196"/>
      <c r="K31" s="196"/>
      <c r="L31" s="122"/>
      <c r="M31" s="130"/>
      <c r="N31" s="41">
        <f>IF(AND(J31&gt;0,K31&gt;0),N30,  IF(AND(K31&lt;&gt;"",K31&lt;&gt;0),IF(AND(L31="Pago",OR(E31='PC Receitas'!$AZ$16,E31='PC Receitas'!$AZ$17,E31='PC Receitas'!$AZ$18,E31='PC Receitas'!$AZ$19,E31='PC Receitas'!$AZ$20,E31='PC Receitas'!$AZ$21,E31='PC Receitas'!$AZ$22,E31='PC Receitas'!$AZ$23)),N30-K31,N30),IF(AND(L31="Pago",OR(E31='PC Receitas'!$AZ$4,E31='PC Receitas'!$AZ$5,E31='PC Receitas'!$AZ$6)),N30+J31,N30)))</f>
        <v>10600.150000000003</v>
      </c>
      <c r="S31" s="112" t="e">
        <f t="shared" si="0"/>
        <v>#N/A</v>
      </c>
      <c r="T31" s="109" t="e">
        <f t="shared" si="1"/>
        <v>#N/A</v>
      </c>
      <c r="U31" s="109" t="e">
        <f t="shared" si="2"/>
        <v>#N/A</v>
      </c>
      <c r="V31" s="109" t="e">
        <f t="shared" si="3"/>
        <v>#N/A</v>
      </c>
      <c r="W31" s="239" t="e">
        <f>VLOOKUP(E31,'PC Receitas'!$AZ$4:$BB$23,3,FALSE)</f>
        <v>#N/A</v>
      </c>
    </row>
    <row r="32" spans="1:23" ht="19.5" customHeight="1" thickTop="1" thickBot="1" x14ac:dyDescent="0.3">
      <c r="A32" s="209"/>
      <c r="C32" s="43"/>
      <c r="D32" s="43"/>
      <c r="E32" s="43"/>
      <c r="F32" s="136"/>
      <c r="G32" s="43"/>
      <c r="H32" s="43"/>
      <c r="I32" s="43"/>
      <c r="J32" s="196"/>
      <c r="K32" s="196"/>
      <c r="L32" s="122"/>
      <c r="M32" s="130"/>
      <c r="N32" s="41">
        <f>IF(AND(J32&gt;0,K32&gt;0),N31,  IF(AND(K32&lt;&gt;"",K32&lt;&gt;0),IF(AND(L32="Pago",OR(E32='PC Receitas'!$AZ$16,E32='PC Receitas'!$AZ$17,E32='PC Receitas'!$AZ$18,E32='PC Receitas'!$AZ$19,E32='PC Receitas'!$AZ$20,E32='PC Receitas'!$AZ$21,E32='PC Receitas'!$AZ$22,E32='PC Receitas'!$AZ$23)),N31-K32,N31),IF(AND(L32="Pago",OR(E32='PC Receitas'!$AZ$4,E32='PC Receitas'!$AZ$5,E32='PC Receitas'!$AZ$6)),N31+J32,N31)))</f>
        <v>10600.150000000003</v>
      </c>
      <c r="S32" s="112" t="e">
        <f t="shared" si="0"/>
        <v>#N/A</v>
      </c>
      <c r="T32" s="109" t="e">
        <f t="shared" si="1"/>
        <v>#N/A</v>
      </c>
      <c r="U32" s="109" t="e">
        <f t="shared" si="2"/>
        <v>#N/A</v>
      </c>
      <c r="V32" s="109" t="e">
        <f t="shared" si="3"/>
        <v>#N/A</v>
      </c>
      <c r="W32" s="239" t="e">
        <f>VLOOKUP(E32,'PC Receitas'!$AZ$4:$BB$23,3,FALSE)</f>
        <v>#N/A</v>
      </c>
    </row>
    <row r="33" spans="1:23" ht="19.5" customHeight="1" thickTop="1" thickBot="1" x14ac:dyDescent="0.3">
      <c r="A33" s="209"/>
      <c r="C33" s="43"/>
      <c r="D33" s="43"/>
      <c r="E33" s="43"/>
      <c r="F33" s="136"/>
      <c r="G33" s="43"/>
      <c r="H33" s="43"/>
      <c r="I33" s="43"/>
      <c r="J33" s="196"/>
      <c r="K33" s="196"/>
      <c r="L33" s="122"/>
      <c r="M33" s="130"/>
      <c r="N33" s="41">
        <f>IF(AND(J33&gt;0,K33&gt;0),N32,  IF(AND(K33&lt;&gt;"",K33&lt;&gt;0),IF(AND(L33="Pago",OR(E33='PC Receitas'!$AZ$16,E33='PC Receitas'!$AZ$17,E33='PC Receitas'!$AZ$18,E33='PC Receitas'!$AZ$19,E33='PC Receitas'!$AZ$20,E33='PC Receitas'!$AZ$21,E33='PC Receitas'!$AZ$22,E33='PC Receitas'!$AZ$23)),N32-K33,N32),IF(AND(L33="Pago",OR(E33='PC Receitas'!$AZ$4,E33='PC Receitas'!$AZ$5,E33='PC Receitas'!$AZ$6)),N32+J33,N32)))</f>
        <v>10600.150000000003</v>
      </c>
      <c r="S33" s="112" t="e">
        <f t="shared" si="0"/>
        <v>#N/A</v>
      </c>
      <c r="T33" s="109" t="e">
        <f t="shared" si="1"/>
        <v>#N/A</v>
      </c>
      <c r="U33" s="109" t="e">
        <f t="shared" si="2"/>
        <v>#N/A</v>
      </c>
      <c r="V33" s="109" t="e">
        <f t="shared" si="3"/>
        <v>#N/A</v>
      </c>
      <c r="W33" s="239" t="e">
        <f>VLOOKUP(E33,'PC Receitas'!$AZ$4:$BB$23,3,FALSE)</f>
        <v>#N/A</v>
      </c>
    </row>
    <row r="34" spans="1:23" ht="19.5" customHeight="1" thickTop="1" thickBot="1" x14ac:dyDescent="0.3">
      <c r="A34" s="209"/>
      <c r="C34" s="43"/>
      <c r="D34" s="43"/>
      <c r="E34" s="43"/>
      <c r="F34" s="136"/>
      <c r="G34" s="43"/>
      <c r="H34" s="43"/>
      <c r="I34" s="43"/>
      <c r="J34" s="196"/>
      <c r="K34" s="196"/>
      <c r="L34" s="44"/>
      <c r="M34" s="130"/>
      <c r="N34" s="41">
        <f>IF(AND(J34&gt;0,K34&gt;0),N33,  IF(AND(K34&lt;&gt;"",K34&lt;&gt;0),IF(AND(L34="Pago",OR(E34='PC Receitas'!$AZ$16,E34='PC Receitas'!$AZ$17,E34='PC Receitas'!$AZ$18,E34='PC Receitas'!$AZ$19,E34='PC Receitas'!$AZ$20,E34='PC Receitas'!$AZ$21,E34='PC Receitas'!$AZ$22,E34='PC Receitas'!$AZ$23)),N33-K34,N33),IF(AND(L34="Pago",OR(E34='PC Receitas'!$AZ$4,E34='PC Receitas'!$AZ$5,E34='PC Receitas'!$AZ$6)),N33+J34,N33)))</f>
        <v>10600.150000000003</v>
      </c>
      <c r="S34" s="112" t="e">
        <f t="shared" si="0"/>
        <v>#N/A</v>
      </c>
      <c r="T34" s="109" t="e">
        <f t="shared" si="1"/>
        <v>#N/A</v>
      </c>
      <c r="U34" s="109" t="e">
        <f t="shared" si="2"/>
        <v>#N/A</v>
      </c>
      <c r="V34" s="109" t="e">
        <f t="shared" si="3"/>
        <v>#N/A</v>
      </c>
      <c r="W34" s="239" t="e">
        <f>VLOOKUP(E34,'PC Receitas'!$AZ$4:$BB$23,3,FALSE)</f>
        <v>#N/A</v>
      </c>
    </row>
    <row r="35" spans="1:23" ht="19.5" customHeight="1" thickTop="1" thickBot="1" x14ac:dyDescent="0.3">
      <c r="A35" s="209"/>
      <c r="C35" s="43"/>
      <c r="D35" s="43"/>
      <c r="E35" s="43"/>
      <c r="F35" s="136"/>
      <c r="G35" s="43"/>
      <c r="H35" s="43"/>
      <c r="I35" s="43"/>
      <c r="J35" s="196"/>
      <c r="K35" s="196"/>
      <c r="L35" s="122"/>
      <c r="M35" s="130"/>
      <c r="N35" s="41">
        <f>IF(AND(J35&gt;0,K35&gt;0),N34,  IF(AND(K35&lt;&gt;"",K35&lt;&gt;0),IF(AND(L35="Pago",OR(E35='PC Receitas'!$AZ$16,E35='PC Receitas'!$AZ$17,E35='PC Receitas'!$AZ$18,E35='PC Receitas'!$AZ$19,E35='PC Receitas'!$AZ$20,E35='PC Receitas'!$AZ$21,E35='PC Receitas'!$AZ$22,E35='PC Receitas'!$AZ$23)),N34-K35,N34),IF(AND(L35="Pago",OR(E35='PC Receitas'!$AZ$4,E35='PC Receitas'!$AZ$5,E35='PC Receitas'!$AZ$6)),N34+J35,N34)))</f>
        <v>10600.150000000003</v>
      </c>
      <c r="S35" s="112" t="e">
        <f t="shared" si="0"/>
        <v>#N/A</v>
      </c>
      <c r="T35" s="109" t="e">
        <f t="shared" si="1"/>
        <v>#N/A</v>
      </c>
      <c r="U35" s="109" t="e">
        <f t="shared" si="2"/>
        <v>#N/A</v>
      </c>
      <c r="V35" s="109" t="e">
        <f t="shared" si="3"/>
        <v>#N/A</v>
      </c>
      <c r="W35" s="239" t="e">
        <f>VLOOKUP(E35,'PC Receitas'!$AZ$4:$BB$23,3,FALSE)</f>
        <v>#N/A</v>
      </c>
    </row>
    <row r="36" spans="1:23" ht="19.5" customHeight="1" thickTop="1" thickBot="1" x14ac:dyDescent="0.3">
      <c r="A36" s="209"/>
      <c r="C36" s="43"/>
      <c r="D36" s="43"/>
      <c r="E36" s="43"/>
      <c r="F36" s="136"/>
      <c r="G36" s="43"/>
      <c r="H36" s="43"/>
      <c r="I36" s="43"/>
      <c r="J36" s="196"/>
      <c r="K36" s="196"/>
      <c r="L36" s="122"/>
      <c r="M36" s="130"/>
      <c r="N36" s="41">
        <f>IF(AND(J36&gt;0,K36&gt;0),N35,  IF(AND(K36&lt;&gt;"",K36&lt;&gt;0),IF(AND(L36="Pago",OR(E36='PC Receitas'!$AZ$16,E36='PC Receitas'!$AZ$17,E36='PC Receitas'!$AZ$18,E36='PC Receitas'!$AZ$19,E36='PC Receitas'!$AZ$20,E36='PC Receitas'!$AZ$21,E36='PC Receitas'!$AZ$22,E36='PC Receitas'!$AZ$23)),N35-K36,N35),IF(AND(L36="Pago",OR(E36='PC Receitas'!$AZ$4,E36='PC Receitas'!$AZ$5,E36='PC Receitas'!$AZ$6)),N35+J36,N35)))</f>
        <v>10600.150000000003</v>
      </c>
      <c r="S36" s="112" t="e">
        <f t="shared" si="0"/>
        <v>#N/A</v>
      </c>
      <c r="T36" s="109" t="e">
        <f t="shared" si="1"/>
        <v>#N/A</v>
      </c>
      <c r="U36" s="109" t="e">
        <f t="shared" si="2"/>
        <v>#N/A</v>
      </c>
      <c r="V36" s="109" t="e">
        <f t="shared" si="3"/>
        <v>#N/A</v>
      </c>
      <c r="W36" s="239" t="e">
        <f>VLOOKUP(E36,'PC Receitas'!$AZ$4:$BB$23,3,FALSE)</f>
        <v>#N/A</v>
      </c>
    </row>
    <row r="37" spans="1:23" ht="19.5" customHeight="1" thickTop="1" thickBot="1" x14ac:dyDescent="0.3">
      <c r="A37" s="209"/>
      <c r="C37" s="43"/>
      <c r="D37" s="43"/>
      <c r="E37" s="43"/>
      <c r="F37" s="136"/>
      <c r="G37" s="43"/>
      <c r="H37" s="43"/>
      <c r="I37" s="43"/>
      <c r="J37" s="196"/>
      <c r="K37" s="196"/>
      <c r="L37" s="122"/>
      <c r="M37" s="130"/>
      <c r="N37" s="41">
        <f>IF(AND(J37&gt;0,K37&gt;0),N36,  IF(AND(K37&lt;&gt;"",K37&lt;&gt;0),IF(AND(L37="Pago",OR(E37='PC Receitas'!$AZ$16,E37='PC Receitas'!$AZ$17,E37='PC Receitas'!$AZ$18,E37='PC Receitas'!$AZ$19,E37='PC Receitas'!$AZ$20,E37='PC Receitas'!$AZ$21,E37='PC Receitas'!$AZ$22,E37='PC Receitas'!$AZ$23)),N36-K37,N36),IF(AND(L37="Pago",OR(E37='PC Receitas'!$AZ$4,E37='PC Receitas'!$AZ$5,E37='PC Receitas'!$AZ$6)),N36+J37,N36)))</f>
        <v>10600.150000000003</v>
      </c>
      <c r="S37" s="112" t="e">
        <f t="shared" si="0"/>
        <v>#N/A</v>
      </c>
      <c r="T37" s="109" t="e">
        <f t="shared" si="1"/>
        <v>#N/A</v>
      </c>
      <c r="U37" s="109" t="e">
        <f t="shared" si="2"/>
        <v>#N/A</v>
      </c>
      <c r="V37" s="109" t="e">
        <f t="shared" si="3"/>
        <v>#N/A</v>
      </c>
      <c r="W37" s="239" t="e">
        <f>VLOOKUP(E37,'PC Receitas'!$AZ$4:$BB$23,3,FALSE)</f>
        <v>#N/A</v>
      </c>
    </row>
    <row r="38" spans="1:23" ht="19.5" customHeight="1" thickTop="1" thickBot="1" x14ac:dyDescent="0.3">
      <c r="A38" s="209"/>
      <c r="C38" s="43"/>
      <c r="D38" s="43"/>
      <c r="E38" s="43"/>
      <c r="F38" s="136"/>
      <c r="G38" s="43"/>
      <c r="H38" s="43"/>
      <c r="I38" s="43"/>
      <c r="J38" s="196"/>
      <c r="K38" s="196"/>
      <c r="L38" s="122"/>
      <c r="M38" s="130"/>
      <c r="N38" s="41">
        <f>IF(AND(J38&gt;0,K38&gt;0),N37,  IF(AND(K38&lt;&gt;"",K38&lt;&gt;0),IF(AND(L38="Pago",OR(E38='PC Receitas'!$AZ$16,E38='PC Receitas'!$AZ$17,E38='PC Receitas'!$AZ$18,E38='PC Receitas'!$AZ$19,E38='PC Receitas'!$AZ$20,E38='PC Receitas'!$AZ$21,E38='PC Receitas'!$AZ$22,E38='PC Receitas'!$AZ$23)),N37-K38,N37),IF(AND(L38="Pago",OR(E38='PC Receitas'!$AZ$4,E38='PC Receitas'!$AZ$5,E38='PC Receitas'!$AZ$6)),N37+J38,N37)))</f>
        <v>10600.150000000003</v>
      </c>
      <c r="S38" s="112" t="e">
        <f t="shared" si="0"/>
        <v>#N/A</v>
      </c>
      <c r="T38" s="109" t="e">
        <f t="shared" si="1"/>
        <v>#N/A</v>
      </c>
      <c r="U38" s="109" t="e">
        <f t="shared" si="2"/>
        <v>#N/A</v>
      </c>
      <c r="V38" s="109" t="e">
        <f t="shared" si="3"/>
        <v>#N/A</v>
      </c>
      <c r="W38" s="239" t="e">
        <f>VLOOKUP(E38,'PC Receitas'!$AZ$4:$BB$23,3,FALSE)</f>
        <v>#N/A</v>
      </c>
    </row>
    <row r="39" spans="1:23" ht="19.5" customHeight="1" thickTop="1" thickBot="1" x14ac:dyDescent="0.3">
      <c r="A39" s="209"/>
      <c r="C39" s="43"/>
      <c r="D39" s="43"/>
      <c r="E39" s="43"/>
      <c r="F39" s="136"/>
      <c r="G39" s="43"/>
      <c r="H39" s="43"/>
      <c r="I39" s="43"/>
      <c r="J39" s="196"/>
      <c r="K39" s="196"/>
      <c r="L39" s="122"/>
      <c r="M39" s="130"/>
      <c r="N39" s="41">
        <f>IF(AND(J39&gt;0,K39&gt;0),N38,  IF(AND(K39&lt;&gt;"",K39&lt;&gt;0),IF(AND(L39="Pago",OR(E39='PC Receitas'!$AZ$16,E39='PC Receitas'!$AZ$17,E39='PC Receitas'!$AZ$18,E39='PC Receitas'!$AZ$19,E39='PC Receitas'!$AZ$20,E39='PC Receitas'!$AZ$21,E39='PC Receitas'!$AZ$22,E39='PC Receitas'!$AZ$23)),N38-K39,N38),IF(AND(L39="Pago",OR(E39='PC Receitas'!$AZ$4,E39='PC Receitas'!$AZ$5,E39='PC Receitas'!$AZ$6)),N38+J39,N38)))</f>
        <v>10600.150000000003</v>
      </c>
      <c r="S39" s="112" t="e">
        <f t="shared" si="0"/>
        <v>#N/A</v>
      </c>
      <c r="T39" s="109" t="e">
        <f t="shared" si="1"/>
        <v>#N/A</v>
      </c>
      <c r="U39" s="109" t="e">
        <f t="shared" si="2"/>
        <v>#N/A</v>
      </c>
      <c r="V39" s="109" t="e">
        <f t="shared" si="3"/>
        <v>#N/A</v>
      </c>
      <c r="W39" s="239" t="e">
        <f>VLOOKUP(E39,'PC Receitas'!$AZ$4:$BB$23,3,FALSE)</f>
        <v>#N/A</v>
      </c>
    </row>
    <row r="40" spans="1:23" ht="19.5" customHeight="1" thickTop="1" thickBot="1" x14ac:dyDescent="0.3">
      <c r="A40" s="209"/>
      <c r="C40" s="43"/>
      <c r="D40" s="43"/>
      <c r="E40" s="43"/>
      <c r="F40" s="136"/>
      <c r="G40" s="43"/>
      <c r="H40" s="43"/>
      <c r="I40" s="43"/>
      <c r="J40" s="196"/>
      <c r="K40" s="196"/>
      <c r="L40" s="122"/>
      <c r="M40" s="130"/>
      <c r="N40" s="41">
        <f>IF(AND(J40&gt;0,K40&gt;0),N39,  IF(AND(K40&lt;&gt;"",K40&lt;&gt;0),IF(AND(L40="Pago",OR(E40='PC Receitas'!$AZ$16,E40='PC Receitas'!$AZ$17,E40='PC Receitas'!$AZ$18,E40='PC Receitas'!$AZ$19,E40='PC Receitas'!$AZ$20,E40='PC Receitas'!$AZ$21,E40='PC Receitas'!$AZ$22,E40='PC Receitas'!$AZ$23)),N39-K40,N39),IF(AND(L40="Pago",OR(E40='PC Receitas'!$AZ$4,E40='PC Receitas'!$AZ$5,E40='PC Receitas'!$AZ$6)),N39+J40,N39)))</f>
        <v>10600.150000000003</v>
      </c>
      <c r="S40" s="112" t="e">
        <f t="shared" si="0"/>
        <v>#N/A</v>
      </c>
      <c r="T40" s="109" t="e">
        <f t="shared" si="1"/>
        <v>#N/A</v>
      </c>
      <c r="U40" s="109" t="e">
        <f t="shared" si="2"/>
        <v>#N/A</v>
      </c>
      <c r="V40" s="109" t="e">
        <f t="shared" si="3"/>
        <v>#N/A</v>
      </c>
      <c r="W40" s="239" t="e">
        <f>VLOOKUP(E40,'PC Receitas'!$AZ$4:$BB$23,3,FALSE)</f>
        <v>#N/A</v>
      </c>
    </row>
    <row r="41" spans="1:23" ht="19.5" customHeight="1" thickTop="1" thickBot="1" x14ac:dyDescent="0.3">
      <c r="A41" s="209"/>
      <c r="C41" s="43"/>
      <c r="D41" s="43"/>
      <c r="E41" s="43"/>
      <c r="F41" s="136"/>
      <c r="G41" s="43"/>
      <c r="H41" s="43"/>
      <c r="I41" s="43"/>
      <c r="J41" s="196"/>
      <c r="K41" s="196"/>
      <c r="L41" s="122"/>
      <c r="M41" s="130"/>
      <c r="N41" s="41">
        <f>IF(AND(J41&gt;0,K41&gt;0),N40,  IF(AND(K41&lt;&gt;"",K41&lt;&gt;0),IF(AND(L41="Pago",OR(E41='PC Receitas'!$AZ$16,E41='PC Receitas'!$AZ$17,E41='PC Receitas'!$AZ$18,E41='PC Receitas'!$AZ$19,E41='PC Receitas'!$AZ$20,E41='PC Receitas'!$AZ$21,E41='PC Receitas'!$AZ$22,E41='PC Receitas'!$AZ$23)),N40-K41,N40),IF(AND(L41="Pago",OR(E41='PC Receitas'!$AZ$4,E41='PC Receitas'!$AZ$5,E41='PC Receitas'!$AZ$6)),N40+J41,N40)))</f>
        <v>10600.150000000003</v>
      </c>
      <c r="S41" s="112" t="e">
        <f t="shared" si="0"/>
        <v>#N/A</v>
      </c>
      <c r="T41" s="109" t="e">
        <f t="shared" si="1"/>
        <v>#N/A</v>
      </c>
      <c r="U41" s="109" t="e">
        <f t="shared" si="2"/>
        <v>#N/A</v>
      </c>
      <c r="V41" s="109" t="e">
        <f t="shared" si="3"/>
        <v>#N/A</v>
      </c>
      <c r="W41" s="239" t="e">
        <f>VLOOKUP(E41,'PC Receitas'!$AZ$4:$BB$23,3,FALSE)</f>
        <v>#N/A</v>
      </c>
    </row>
    <row r="42" spans="1:23" ht="19.5" customHeight="1" thickTop="1" thickBot="1" x14ac:dyDescent="0.3">
      <c r="A42" s="209"/>
      <c r="C42" s="43"/>
      <c r="D42" s="43"/>
      <c r="E42" s="43"/>
      <c r="F42" s="136"/>
      <c r="G42" s="43"/>
      <c r="H42" s="43"/>
      <c r="I42" s="43"/>
      <c r="J42" s="196"/>
      <c r="K42" s="196"/>
      <c r="L42" s="122"/>
      <c r="M42" s="130"/>
      <c r="N42" s="41">
        <f>IF(AND(J42&gt;0,K42&gt;0),N41,  IF(AND(K42&lt;&gt;"",K42&lt;&gt;0),IF(AND(L42="Pago",OR(E42='PC Receitas'!$AZ$16,E42='PC Receitas'!$AZ$17,E42='PC Receitas'!$AZ$18,E42='PC Receitas'!$AZ$19,E42='PC Receitas'!$AZ$20,E42='PC Receitas'!$AZ$21,E42='PC Receitas'!$AZ$22,E42='PC Receitas'!$AZ$23)),N41-K42,N41),IF(AND(L42="Pago",OR(E42='PC Receitas'!$AZ$4,E42='PC Receitas'!$AZ$5,E42='PC Receitas'!$AZ$6)),N41+J42,N41)))</f>
        <v>10600.150000000003</v>
      </c>
      <c r="S42" s="112" t="e">
        <f t="shared" si="0"/>
        <v>#N/A</v>
      </c>
      <c r="T42" s="109" t="e">
        <f t="shared" si="1"/>
        <v>#N/A</v>
      </c>
      <c r="U42" s="109" t="e">
        <f t="shared" si="2"/>
        <v>#N/A</v>
      </c>
      <c r="V42" s="109" t="e">
        <f t="shared" si="3"/>
        <v>#N/A</v>
      </c>
      <c r="W42" s="239" t="e">
        <f>VLOOKUP(E42,'PC Receitas'!$AZ$4:$BB$23,3,FALSE)</f>
        <v>#N/A</v>
      </c>
    </row>
    <row r="43" spans="1:23" ht="19.5" customHeight="1" thickTop="1" thickBot="1" x14ac:dyDescent="0.3">
      <c r="A43" s="209"/>
      <c r="C43" s="43"/>
      <c r="D43" s="43"/>
      <c r="E43" s="43"/>
      <c r="F43" s="136"/>
      <c r="G43" s="43"/>
      <c r="H43" s="43"/>
      <c r="I43" s="43"/>
      <c r="J43" s="196"/>
      <c r="K43" s="196"/>
      <c r="L43" s="122"/>
      <c r="M43" s="130"/>
      <c r="N43" s="41">
        <f>IF(AND(J43&gt;0,K43&gt;0),N42,  IF(AND(K43&lt;&gt;"",K43&lt;&gt;0),IF(AND(L43="Pago",OR(E43='PC Receitas'!$AZ$16,E43='PC Receitas'!$AZ$17,E43='PC Receitas'!$AZ$18,E43='PC Receitas'!$AZ$19,E43='PC Receitas'!$AZ$20,E43='PC Receitas'!$AZ$21,E43='PC Receitas'!$AZ$22,E43='PC Receitas'!$AZ$23)),N42-K43,N42),IF(AND(L43="Pago",OR(E43='PC Receitas'!$AZ$4,E43='PC Receitas'!$AZ$5,E43='PC Receitas'!$AZ$6)),N42+J43,N42)))</f>
        <v>10600.150000000003</v>
      </c>
      <c r="S43" s="112" t="e">
        <f t="shared" si="0"/>
        <v>#N/A</v>
      </c>
      <c r="T43" s="109" t="e">
        <f t="shared" si="1"/>
        <v>#N/A</v>
      </c>
      <c r="U43" s="109" t="e">
        <f t="shared" si="2"/>
        <v>#N/A</v>
      </c>
      <c r="V43" s="109" t="e">
        <f t="shared" si="3"/>
        <v>#N/A</v>
      </c>
      <c r="W43" s="239" t="e">
        <f>VLOOKUP(E43,'PC Receitas'!$AZ$4:$BB$23,3,FALSE)</f>
        <v>#N/A</v>
      </c>
    </row>
    <row r="44" spans="1:23" ht="19.5" customHeight="1" thickTop="1" thickBot="1" x14ac:dyDescent="0.3">
      <c r="A44" s="209"/>
      <c r="C44" s="43"/>
      <c r="D44" s="43"/>
      <c r="E44" s="43"/>
      <c r="F44" s="136"/>
      <c r="G44" s="43"/>
      <c r="H44" s="43"/>
      <c r="I44" s="43"/>
      <c r="J44" s="196"/>
      <c r="K44" s="196"/>
      <c r="L44" s="122"/>
      <c r="M44" s="130"/>
      <c r="N44" s="41">
        <f>IF(AND(J44&gt;0,K44&gt;0),N43,  IF(AND(K44&lt;&gt;"",K44&lt;&gt;0),IF(AND(L44="Pago",OR(E44='PC Receitas'!$AZ$16,E44='PC Receitas'!$AZ$17,E44='PC Receitas'!$AZ$18,E44='PC Receitas'!$AZ$19,E44='PC Receitas'!$AZ$20,E44='PC Receitas'!$AZ$21,E44='PC Receitas'!$AZ$22,E44='PC Receitas'!$AZ$23)),N43-K44,N43),IF(AND(L44="Pago",OR(E44='PC Receitas'!$AZ$4,E44='PC Receitas'!$AZ$5,E44='PC Receitas'!$AZ$6)),N43+J44,N43)))</f>
        <v>10600.150000000003</v>
      </c>
      <c r="S44" s="112" t="e">
        <f t="shared" si="0"/>
        <v>#N/A</v>
      </c>
      <c r="T44" s="109" t="e">
        <f t="shared" si="1"/>
        <v>#N/A</v>
      </c>
      <c r="U44" s="109" t="e">
        <f t="shared" si="2"/>
        <v>#N/A</v>
      </c>
      <c r="V44" s="109" t="e">
        <f t="shared" si="3"/>
        <v>#N/A</v>
      </c>
      <c r="W44" s="239" t="e">
        <f>VLOOKUP(E44,'PC Receitas'!$AZ$4:$BB$23,3,FALSE)</f>
        <v>#N/A</v>
      </c>
    </row>
    <row r="45" spans="1:23" ht="19.5" customHeight="1" thickTop="1" thickBot="1" x14ac:dyDescent="0.3">
      <c r="A45" s="209"/>
      <c r="C45" s="43"/>
      <c r="D45" s="43"/>
      <c r="E45" s="43"/>
      <c r="F45" s="136"/>
      <c r="G45" s="43"/>
      <c r="H45" s="43"/>
      <c r="I45" s="43"/>
      <c r="J45" s="196"/>
      <c r="K45" s="196"/>
      <c r="L45" s="122"/>
      <c r="M45" s="130"/>
      <c r="N45" s="41">
        <f>IF(AND(J45&gt;0,K45&gt;0),N44,  IF(AND(K45&lt;&gt;"",K45&lt;&gt;0),IF(AND(L45="Pago",OR(E45='PC Receitas'!$AZ$16,E45='PC Receitas'!$AZ$17,E45='PC Receitas'!$AZ$18,E45='PC Receitas'!$AZ$19,E45='PC Receitas'!$AZ$20,E45='PC Receitas'!$AZ$21,E45='PC Receitas'!$AZ$22,E45='PC Receitas'!$AZ$23)),N44-K45,N44),IF(AND(L45="Pago",OR(E45='PC Receitas'!$AZ$4,E45='PC Receitas'!$AZ$5,E45='PC Receitas'!$AZ$6)),N44+J45,N44)))</f>
        <v>10600.150000000003</v>
      </c>
      <c r="S45" s="112" t="e">
        <f t="shared" si="0"/>
        <v>#N/A</v>
      </c>
      <c r="T45" s="109" t="e">
        <f t="shared" si="1"/>
        <v>#N/A</v>
      </c>
      <c r="U45" s="109" t="e">
        <f t="shared" si="2"/>
        <v>#N/A</v>
      </c>
      <c r="V45" s="109" t="e">
        <f t="shared" si="3"/>
        <v>#N/A</v>
      </c>
      <c r="W45" s="239" t="e">
        <f>VLOOKUP(E45,'PC Receitas'!$AZ$4:$BB$23,3,FALSE)</f>
        <v>#N/A</v>
      </c>
    </row>
    <row r="46" spans="1:23" ht="19.5" customHeight="1" thickTop="1" thickBot="1" x14ac:dyDescent="0.3">
      <c r="A46" s="209"/>
      <c r="C46" s="43"/>
      <c r="D46" s="43"/>
      <c r="E46" s="43"/>
      <c r="F46" s="136"/>
      <c r="G46" s="43"/>
      <c r="H46" s="43"/>
      <c r="I46" s="43"/>
      <c r="J46" s="196"/>
      <c r="K46" s="196"/>
      <c r="L46" s="122"/>
      <c r="M46" s="130"/>
      <c r="N46" s="41">
        <f>IF(AND(J46&gt;0,K46&gt;0),N45,  IF(AND(K46&lt;&gt;"",K46&lt;&gt;0),IF(AND(L46="Pago",OR(E46='PC Receitas'!$AZ$16,E46='PC Receitas'!$AZ$17,E46='PC Receitas'!$AZ$18,E46='PC Receitas'!$AZ$19,E46='PC Receitas'!$AZ$20,E46='PC Receitas'!$AZ$21,E46='PC Receitas'!$AZ$22,E46='PC Receitas'!$AZ$23)),N45-K46,N45),IF(AND(L46="Pago",OR(E46='PC Receitas'!$AZ$4,E46='PC Receitas'!$AZ$5,E46='PC Receitas'!$AZ$6)),N45+J46,N45)))</f>
        <v>10600.150000000003</v>
      </c>
      <c r="S46" s="112" t="e">
        <f t="shared" si="0"/>
        <v>#N/A</v>
      </c>
      <c r="T46" s="109" t="e">
        <f t="shared" si="1"/>
        <v>#N/A</v>
      </c>
      <c r="U46" s="109" t="e">
        <f t="shared" si="2"/>
        <v>#N/A</v>
      </c>
      <c r="V46" s="109" t="e">
        <f t="shared" si="3"/>
        <v>#N/A</v>
      </c>
      <c r="W46" s="239" t="e">
        <f>VLOOKUP(E46,'PC Receitas'!$AZ$4:$BB$23,3,FALSE)</f>
        <v>#N/A</v>
      </c>
    </row>
    <row r="47" spans="1:23" ht="19.5" customHeight="1" thickTop="1" thickBot="1" x14ac:dyDescent="0.3">
      <c r="A47" s="209"/>
      <c r="C47" s="43"/>
      <c r="D47" s="43"/>
      <c r="E47" s="43"/>
      <c r="F47" s="136"/>
      <c r="G47" s="43"/>
      <c r="H47" s="43"/>
      <c r="I47" s="43"/>
      <c r="J47" s="196"/>
      <c r="K47" s="196"/>
      <c r="L47" s="122"/>
      <c r="M47" s="130"/>
      <c r="N47" s="41">
        <f>IF(AND(J47&gt;0,K47&gt;0),N46,  IF(AND(K47&lt;&gt;"",K47&lt;&gt;0),IF(AND(L47="Pago",OR(E47='PC Receitas'!$AZ$16,E47='PC Receitas'!$AZ$17,E47='PC Receitas'!$AZ$18,E47='PC Receitas'!$AZ$19,E47='PC Receitas'!$AZ$20,E47='PC Receitas'!$AZ$21,E47='PC Receitas'!$AZ$22,E47='PC Receitas'!$AZ$23)),N46-K47,N46),IF(AND(L47="Pago",OR(E47='PC Receitas'!$AZ$4,E47='PC Receitas'!$AZ$5,E47='PC Receitas'!$AZ$6)),N46+J47,N46)))</f>
        <v>10600.150000000003</v>
      </c>
      <c r="S47" s="112" t="e">
        <f t="shared" si="0"/>
        <v>#N/A</v>
      </c>
      <c r="T47" s="109" t="e">
        <f t="shared" si="1"/>
        <v>#N/A</v>
      </c>
      <c r="U47" s="109" t="e">
        <f t="shared" si="2"/>
        <v>#N/A</v>
      </c>
      <c r="V47" s="109" t="e">
        <f t="shared" si="3"/>
        <v>#N/A</v>
      </c>
      <c r="W47" s="239" t="e">
        <f>VLOOKUP(E47,'PC Receitas'!$AZ$4:$BB$23,3,FALSE)</f>
        <v>#N/A</v>
      </c>
    </row>
    <row r="48" spans="1:23" ht="19.5" customHeight="1" thickTop="1" thickBot="1" x14ac:dyDescent="0.3">
      <c r="A48" s="209"/>
      <c r="C48" s="43"/>
      <c r="D48" s="43"/>
      <c r="E48" s="43"/>
      <c r="F48" s="136"/>
      <c r="G48" s="43"/>
      <c r="H48" s="43"/>
      <c r="I48" s="43"/>
      <c r="J48" s="196"/>
      <c r="K48" s="196"/>
      <c r="L48" s="122"/>
      <c r="M48" s="130"/>
      <c r="N48" s="41">
        <f>IF(AND(J48&gt;0,K48&gt;0),N47,  IF(AND(K48&lt;&gt;"",K48&lt;&gt;0),IF(AND(L48="Pago",OR(E48='PC Receitas'!$AZ$16,E48='PC Receitas'!$AZ$17,E48='PC Receitas'!$AZ$18,E48='PC Receitas'!$AZ$19,E48='PC Receitas'!$AZ$20,E48='PC Receitas'!$AZ$21,E48='PC Receitas'!$AZ$22,E48='PC Receitas'!$AZ$23)),N47-K48,N47),IF(AND(L48="Pago",OR(E48='PC Receitas'!$AZ$4,E48='PC Receitas'!$AZ$5,E48='PC Receitas'!$AZ$6)),N47+J48,N47)))</f>
        <v>10600.150000000003</v>
      </c>
      <c r="S48" s="112" t="e">
        <f t="shared" si="0"/>
        <v>#N/A</v>
      </c>
      <c r="T48" s="109" t="e">
        <f t="shared" si="1"/>
        <v>#N/A</v>
      </c>
      <c r="U48" s="109" t="e">
        <f t="shared" si="2"/>
        <v>#N/A</v>
      </c>
      <c r="V48" s="109" t="e">
        <f t="shared" si="3"/>
        <v>#N/A</v>
      </c>
      <c r="W48" s="239" t="e">
        <f>VLOOKUP(E48,'PC Receitas'!$AZ$4:$BB$23,3,FALSE)</f>
        <v>#N/A</v>
      </c>
    </row>
    <row r="49" spans="1:23" ht="19.5" customHeight="1" thickTop="1" thickBot="1" x14ac:dyDescent="0.3">
      <c r="A49" s="209"/>
      <c r="C49" s="43"/>
      <c r="D49" s="43"/>
      <c r="E49" s="43"/>
      <c r="F49" s="136"/>
      <c r="G49" s="43"/>
      <c r="H49" s="43"/>
      <c r="I49" s="43"/>
      <c r="J49" s="196"/>
      <c r="K49" s="196"/>
      <c r="L49" s="122"/>
      <c r="M49" s="130"/>
      <c r="N49" s="41">
        <f>IF(AND(J49&gt;0,K49&gt;0),N48,  IF(AND(K49&lt;&gt;"",K49&lt;&gt;0),IF(AND(L49="Pago",OR(E49='PC Receitas'!$AZ$16,E49='PC Receitas'!$AZ$17,E49='PC Receitas'!$AZ$18,E49='PC Receitas'!$AZ$19,E49='PC Receitas'!$AZ$20,E49='PC Receitas'!$AZ$21,E49='PC Receitas'!$AZ$22,E49='PC Receitas'!$AZ$23)),N48-K49,N48),IF(AND(L49="Pago",OR(E49='PC Receitas'!$AZ$4,E49='PC Receitas'!$AZ$5,E49='PC Receitas'!$AZ$6)),N48+J49,N48)))</f>
        <v>10600.150000000003</v>
      </c>
      <c r="S49" s="112" t="e">
        <f t="shared" si="0"/>
        <v>#N/A</v>
      </c>
      <c r="T49" s="109" t="e">
        <f t="shared" si="1"/>
        <v>#N/A</v>
      </c>
      <c r="U49" s="109" t="e">
        <f t="shared" si="2"/>
        <v>#N/A</v>
      </c>
      <c r="V49" s="109" t="e">
        <f t="shared" si="3"/>
        <v>#N/A</v>
      </c>
      <c r="W49" s="239" t="e">
        <f>VLOOKUP(E49,'PC Receitas'!$AZ$4:$BB$23,3,FALSE)</f>
        <v>#N/A</v>
      </c>
    </row>
    <row r="50" spans="1:23" ht="19.5" customHeight="1" thickTop="1" thickBot="1" x14ac:dyDescent="0.3">
      <c r="A50" s="209"/>
      <c r="C50" s="43"/>
      <c r="D50" s="43"/>
      <c r="E50" s="43"/>
      <c r="F50" s="136"/>
      <c r="G50" s="43"/>
      <c r="H50" s="43"/>
      <c r="I50" s="43"/>
      <c r="J50" s="196"/>
      <c r="K50" s="196"/>
      <c r="L50" s="122"/>
      <c r="M50" s="130"/>
      <c r="N50" s="41">
        <f>IF(AND(J50&gt;0,K50&gt;0),N49,  IF(AND(K50&lt;&gt;"",K50&lt;&gt;0),IF(AND(L50="Pago",OR(E50='PC Receitas'!$AZ$16,E50='PC Receitas'!$AZ$17,E50='PC Receitas'!$AZ$18,E50='PC Receitas'!$AZ$19,E50='PC Receitas'!$AZ$20,E50='PC Receitas'!$AZ$21,E50='PC Receitas'!$AZ$22,E50='PC Receitas'!$AZ$23)),N49-K50,N49),IF(AND(L50="Pago",OR(E50='PC Receitas'!$AZ$4,E50='PC Receitas'!$AZ$5,E50='PC Receitas'!$AZ$6)),N49+J50,N49)))</f>
        <v>10600.150000000003</v>
      </c>
      <c r="S50" s="112" t="e">
        <f t="shared" si="0"/>
        <v>#N/A</v>
      </c>
      <c r="T50" s="109" t="e">
        <f t="shared" si="1"/>
        <v>#N/A</v>
      </c>
      <c r="U50" s="109" t="e">
        <f t="shared" si="2"/>
        <v>#N/A</v>
      </c>
      <c r="V50" s="109" t="e">
        <f t="shared" si="3"/>
        <v>#N/A</v>
      </c>
      <c r="W50" s="239" t="e">
        <f>VLOOKUP(E50,'PC Receitas'!$AZ$4:$BB$23,3,FALSE)</f>
        <v>#N/A</v>
      </c>
    </row>
    <row r="51" spans="1:23" ht="19.5" customHeight="1" thickTop="1" thickBot="1" x14ac:dyDescent="0.3">
      <c r="A51" s="209"/>
      <c r="C51" s="43"/>
      <c r="D51" s="43"/>
      <c r="E51" s="43"/>
      <c r="F51" s="136"/>
      <c r="G51" s="43"/>
      <c r="H51" s="43"/>
      <c r="I51" s="43"/>
      <c r="J51" s="196"/>
      <c r="K51" s="196"/>
      <c r="L51" s="122"/>
      <c r="M51" s="130"/>
      <c r="N51" s="41">
        <f>IF(AND(J51&gt;0,K51&gt;0),N50,  IF(AND(K51&lt;&gt;"",K51&lt;&gt;0),IF(AND(L51="Pago",OR(E51='PC Receitas'!$AZ$16,E51='PC Receitas'!$AZ$17,E51='PC Receitas'!$AZ$18,E51='PC Receitas'!$AZ$19,E51='PC Receitas'!$AZ$20,E51='PC Receitas'!$AZ$21,E51='PC Receitas'!$AZ$22,E51='PC Receitas'!$AZ$23)),N50-K51,N50),IF(AND(L51="Pago",OR(E51='PC Receitas'!$AZ$4,E51='PC Receitas'!$AZ$5,E51='PC Receitas'!$AZ$6)),N50+J51,N50)))</f>
        <v>10600.150000000003</v>
      </c>
      <c r="S51" s="112" t="e">
        <f t="shared" si="0"/>
        <v>#N/A</v>
      </c>
      <c r="T51" s="109" t="e">
        <f t="shared" si="1"/>
        <v>#N/A</v>
      </c>
      <c r="U51" s="109" t="e">
        <f t="shared" si="2"/>
        <v>#N/A</v>
      </c>
      <c r="V51" s="109" t="e">
        <f t="shared" si="3"/>
        <v>#N/A</v>
      </c>
      <c r="W51" s="239" t="e">
        <f>VLOOKUP(E51,'PC Receitas'!$AZ$4:$BB$23,3,FALSE)</f>
        <v>#N/A</v>
      </c>
    </row>
    <row r="52" spans="1:23" ht="19.5" customHeight="1" thickTop="1" thickBot="1" x14ac:dyDescent="0.3">
      <c r="A52" s="209"/>
      <c r="C52" s="43"/>
      <c r="D52" s="43"/>
      <c r="E52" s="43"/>
      <c r="F52" s="136"/>
      <c r="G52" s="43"/>
      <c r="H52" s="43"/>
      <c r="I52" s="43"/>
      <c r="J52" s="196"/>
      <c r="K52" s="196"/>
      <c r="L52" s="122"/>
      <c r="M52" s="130"/>
      <c r="N52" s="41">
        <f>IF(AND(J52&gt;0,K52&gt;0),N51,  IF(AND(K52&lt;&gt;"",K52&lt;&gt;0),IF(AND(L52="Pago",OR(E52='PC Receitas'!$AZ$16,E52='PC Receitas'!$AZ$17,E52='PC Receitas'!$AZ$18,E52='PC Receitas'!$AZ$19,E52='PC Receitas'!$AZ$20,E52='PC Receitas'!$AZ$21,E52='PC Receitas'!$AZ$22,E52='PC Receitas'!$AZ$23)),N51-K52,N51),IF(AND(L52="Pago",OR(E52='PC Receitas'!$AZ$4,E52='PC Receitas'!$AZ$5,E52='PC Receitas'!$AZ$6)),N51+J52,N51)))</f>
        <v>10600.150000000003</v>
      </c>
      <c r="S52" s="112" t="e">
        <f t="shared" si="0"/>
        <v>#N/A</v>
      </c>
      <c r="T52" s="109" t="e">
        <f t="shared" si="1"/>
        <v>#N/A</v>
      </c>
      <c r="U52" s="109" t="e">
        <f t="shared" si="2"/>
        <v>#N/A</v>
      </c>
      <c r="V52" s="109" t="e">
        <f t="shared" si="3"/>
        <v>#N/A</v>
      </c>
      <c r="W52" s="239" t="e">
        <f>VLOOKUP(E52,'PC Receitas'!$AZ$4:$BB$23,3,FALSE)</f>
        <v>#N/A</v>
      </c>
    </row>
    <row r="53" spans="1:23" ht="19.5" customHeight="1" thickTop="1" thickBot="1" x14ac:dyDescent="0.3">
      <c r="A53" s="209"/>
      <c r="C53" s="43"/>
      <c r="D53" s="43"/>
      <c r="E53" s="43"/>
      <c r="F53" s="136"/>
      <c r="G53" s="43"/>
      <c r="H53" s="43"/>
      <c r="I53" s="43"/>
      <c r="J53" s="196"/>
      <c r="K53" s="196"/>
      <c r="L53" s="122"/>
      <c r="M53" s="130"/>
      <c r="N53" s="41">
        <f>IF(AND(J53&gt;0,K53&gt;0),N52,  IF(AND(K53&lt;&gt;"",K53&lt;&gt;0),IF(AND(L53="Pago",OR(E53='PC Receitas'!$AZ$16,E53='PC Receitas'!$AZ$17,E53='PC Receitas'!$AZ$18,E53='PC Receitas'!$AZ$19,E53='PC Receitas'!$AZ$20,E53='PC Receitas'!$AZ$21,E53='PC Receitas'!$AZ$22,E53='PC Receitas'!$AZ$23)),N52-K53,N52),IF(AND(L53="Pago",OR(E53='PC Receitas'!$AZ$4,E53='PC Receitas'!$AZ$5,E53='PC Receitas'!$AZ$6)),N52+J53,N52)))</f>
        <v>10600.150000000003</v>
      </c>
      <c r="S53" s="112" t="e">
        <f t="shared" si="0"/>
        <v>#N/A</v>
      </c>
      <c r="T53" s="109" t="e">
        <f t="shared" si="1"/>
        <v>#N/A</v>
      </c>
      <c r="U53" s="109" t="e">
        <f t="shared" si="2"/>
        <v>#N/A</v>
      </c>
      <c r="V53" s="109" t="e">
        <f t="shared" si="3"/>
        <v>#N/A</v>
      </c>
      <c r="W53" s="239" t="e">
        <f>VLOOKUP(E53,'PC Receitas'!$AZ$4:$BB$23,3,FALSE)</f>
        <v>#N/A</v>
      </c>
    </row>
    <row r="54" spans="1:23" ht="19.5" customHeight="1" thickTop="1" thickBot="1" x14ac:dyDescent="0.3">
      <c r="A54" s="209"/>
      <c r="C54" s="43"/>
      <c r="D54" s="43"/>
      <c r="E54" s="43"/>
      <c r="F54" s="136"/>
      <c r="G54" s="43"/>
      <c r="H54" s="43"/>
      <c r="I54" s="43"/>
      <c r="J54" s="196"/>
      <c r="K54" s="196"/>
      <c r="L54" s="122"/>
      <c r="M54" s="130"/>
      <c r="N54" s="41">
        <f>IF(AND(J54&gt;0,K54&gt;0),N53,  IF(AND(K54&lt;&gt;"",K54&lt;&gt;0),IF(AND(L54="Pago",OR(E54='PC Receitas'!$AZ$16,E54='PC Receitas'!$AZ$17,E54='PC Receitas'!$AZ$18,E54='PC Receitas'!$AZ$19,E54='PC Receitas'!$AZ$20,E54='PC Receitas'!$AZ$21,E54='PC Receitas'!$AZ$22,E54='PC Receitas'!$AZ$23)),N53-K54,N53),IF(AND(L54="Pago",OR(E54='PC Receitas'!$AZ$4,E54='PC Receitas'!$AZ$5,E54='PC Receitas'!$AZ$6)),N53+J54,N53)))</f>
        <v>10600.150000000003</v>
      </c>
      <c r="S54" s="112" t="e">
        <f t="shared" si="0"/>
        <v>#N/A</v>
      </c>
      <c r="T54" s="109" t="e">
        <f t="shared" si="1"/>
        <v>#N/A</v>
      </c>
      <c r="U54" s="109" t="e">
        <f t="shared" si="2"/>
        <v>#N/A</v>
      </c>
      <c r="V54" s="109" t="e">
        <f t="shared" si="3"/>
        <v>#N/A</v>
      </c>
      <c r="W54" s="239" t="e">
        <f>VLOOKUP(E54,'PC Receitas'!$AZ$4:$BB$23,3,FALSE)</f>
        <v>#N/A</v>
      </c>
    </row>
    <row r="55" spans="1:23" ht="19.5" customHeight="1" thickTop="1" thickBot="1" x14ac:dyDescent="0.3">
      <c r="A55" s="209"/>
      <c r="C55" s="43"/>
      <c r="D55" s="43"/>
      <c r="E55" s="43"/>
      <c r="F55" s="136"/>
      <c r="G55" s="43"/>
      <c r="H55" s="43"/>
      <c r="I55" s="43"/>
      <c r="J55" s="196"/>
      <c r="K55" s="196"/>
      <c r="L55" s="122"/>
      <c r="M55" s="130"/>
      <c r="N55" s="41">
        <f>IF(AND(J55&gt;0,K55&gt;0),N54,  IF(AND(K55&lt;&gt;"",K55&lt;&gt;0),IF(AND(L55="Pago",OR(E55='PC Receitas'!$AZ$16,E55='PC Receitas'!$AZ$17,E55='PC Receitas'!$AZ$18,E55='PC Receitas'!$AZ$19,E55='PC Receitas'!$AZ$20,E55='PC Receitas'!$AZ$21,E55='PC Receitas'!$AZ$22,E55='PC Receitas'!$AZ$23)),N54-K55,N54),IF(AND(L55="Pago",OR(E55='PC Receitas'!$AZ$4,E55='PC Receitas'!$AZ$5,E55='PC Receitas'!$AZ$6)),N54+J55,N54)))</f>
        <v>10600.150000000003</v>
      </c>
      <c r="S55" s="112" t="e">
        <f t="shared" si="0"/>
        <v>#N/A</v>
      </c>
      <c r="T55" s="109" t="e">
        <f t="shared" si="1"/>
        <v>#N/A</v>
      </c>
      <c r="U55" s="109" t="e">
        <f t="shared" si="2"/>
        <v>#N/A</v>
      </c>
      <c r="V55" s="109" t="e">
        <f t="shared" si="3"/>
        <v>#N/A</v>
      </c>
      <c r="W55" s="239" t="e">
        <f>VLOOKUP(E55,'PC Receitas'!$AZ$4:$BB$23,3,FALSE)</f>
        <v>#N/A</v>
      </c>
    </row>
    <row r="56" spans="1:23" ht="19.5" customHeight="1" thickTop="1" thickBot="1" x14ac:dyDescent="0.3">
      <c r="A56" s="209"/>
      <c r="C56" s="43"/>
      <c r="D56" s="43"/>
      <c r="E56" s="43"/>
      <c r="F56" s="136"/>
      <c r="G56" s="43"/>
      <c r="H56" s="43"/>
      <c r="I56" s="43"/>
      <c r="J56" s="196"/>
      <c r="K56" s="196"/>
      <c r="L56" s="122"/>
      <c r="M56" s="130"/>
      <c r="N56" s="41">
        <f>IF(AND(J56&gt;0,K56&gt;0),N55,  IF(AND(K56&lt;&gt;"",K56&lt;&gt;0),IF(AND(L56="Pago",OR(E56='PC Receitas'!$AZ$16,E56='PC Receitas'!$AZ$17,E56='PC Receitas'!$AZ$18,E56='PC Receitas'!$AZ$19,E56='PC Receitas'!$AZ$20,E56='PC Receitas'!$AZ$21,E56='PC Receitas'!$AZ$22,E56='PC Receitas'!$AZ$23)),N55-K56,N55),IF(AND(L56="Pago",OR(E56='PC Receitas'!$AZ$4,E56='PC Receitas'!$AZ$5,E56='PC Receitas'!$AZ$6)),N55+J56,N55)))</f>
        <v>10600.150000000003</v>
      </c>
      <c r="S56" s="112" t="e">
        <f t="shared" si="0"/>
        <v>#N/A</v>
      </c>
      <c r="T56" s="109" t="e">
        <f t="shared" si="1"/>
        <v>#N/A</v>
      </c>
      <c r="U56" s="109" t="e">
        <f t="shared" si="2"/>
        <v>#N/A</v>
      </c>
      <c r="V56" s="109" t="e">
        <f t="shared" si="3"/>
        <v>#N/A</v>
      </c>
      <c r="W56" s="239" t="e">
        <f>VLOOKUP(E56,'PC Receitas'!$AZ$4:$BB$23,3,FALSE)</f>
        <v>#N/A</v>
      </c>
    </row>
    <row r="57" spans="1:23" ht="19.5" customHeight="1" thickTop="1" thickBot="1" x14ac:dyDescent="0.3">
      <c r="A57" s="209"/>
      <c r="C57" s="43"/>
      <c r="D57" s="43"/>
      <c r="E57" s="43"/>
      <c r="F57" s="136"/>
      <c r="G57" s="43"/>
      <c r="H57" s="43"/>
      <c r="I57" s="43"/>
      <c r="J57" s="196"/>
      <c r="K57" s="196"/>
      <c r="L57" s="122"/>
      <c r="M57" s="130"/>
      <c r="N57" s="41">
        <f>IF(AND(J57&gt;0,K57&gt;0),N56,  IF(AND(K57&lt;&gt;"",K57&lt;&gt;0),IF(AND(L57="Pago",OR(E57='PC Receitas'!$AZ$16,E57='PC Receitas'!$AZ$17,E57='PC Receitas'!$AZ$18,E57='PC Receitas'!$AZ$19,E57='PC Receitas'!$AZ$20,E57='PC Receitas'!$AZ$21,E57='PC Receitas'!$AZ$22,E57='PC Receitas'!$AZ$23)),N56-K57,N56),IF(AND(L57="Pago",OR(E57='PC Receitas'!$AZ$4,E57='PC Receitas'!$AZ$5,E57='PC Receitas'!$AZ$6)),N56+J57,N56)))</f>
        <v>10600.150000000003</v>
      </c>
      <c r="S57" s="112" t="e">
        <f t="shared" si="0"/>
        <v>#N/A</v>
      </c>
      <c r="T57" s="109" t="e">
        <f t="shared" si="1"/>
        <v>#N/A</v>
      </c>
      <c r="U57" s="109" t="e">
        <f t="shared" si="2"/>
        <v>#N/A</v>
      </c>
      <c r="V57" s="109" t="e">
        <f t="shared" si="3"/>
        <v>#N/A</v>
      </c>
      <c r="W57" s="239" t="e">
        <f>VLOOKUP(E57,'PC Receitas'!$AZ$4:$BB$23,3,FALSE)</f>
        <v>#N/A</v>
      </c>
    </row>
    <row r="58" spans="1:23" ht="19.5" customHeight="1" thickTop="1" thickBot="1" x14ac:dyDescent="0.3">
      <c r="A58" s="209"/>
      <c r="C58" s="43"/>
      <c r="D58" s="43"/>
      <c r="E58" s="43"/>
      <c r="F58" s="136"/>
      <c r="G58" s="43"/>
      <c r="H58" s="43"/>
      <c r="I58" s="43"/>
      <c r="J58" s="196"/>
      <c r="K58" s="196"/>
      <c r="L58" s="122"/>
      <c r="M58" s="130"/>
      <c r="N58" s="41">
        <f>IF(AND(J58&gt;0,K58&gt;0),N57,  IF(AND(K58&lt;&gt;"",K58&lt;&gt;0),IF(AND(L58="Pago",OR(E58='PC Receitas'!$AZ$16,E58='PC Receitas'!$AZ$17,E58='PC Receitas'!$AZ$18,E58='PC Receitas'!$AZ$19,E58='PC Receitas'!$AZ$20,E58='PC Receitas'!$AZ$21,E58='PC Receitas'!$AZ$22,E58='PC Receitas'!$AZ$23)),N57-K58,N57),IF(AND(L58="Pago",OR(E58='PC Receitas'!$AZ$4,E58='PC Receitas'!$AZ$5,E58='PC Receitas'!$AZ$6)),N57+J58,N57)))</f>
        <v>10600.150000000003</v>
      </c>
      <c r="S58" s="112" t="e">
        <f t="shared" si="0"/>
        <v>#N/A</v>
      </c>
      <c r="T58" s="109" t="e">
        <f t="shared" si="1"/>
        <v>#N/A</v>
      </c>
      <c r="U58" s="109" t="e">
        <f t="shared" si="2"/>
        <v>#N/A</v>
      </c>
      <c r="V58" s="109" t="e">
        <f t="shared" si="3"/>
        <v>#N/A</v>
      </c>
      <c r="W58" s="239" t="e">
        <f>VLOOKUP(E58,'PC Receitas'!$AZ$4:$BB$23,3,FALSE)</f>
        <v>#N/A</v>
      </c>
    </row>
    <row r="59" spans="1:23" ht="19.5" customHeight="1" thickTop="1" thickBot="1" x14ac:dyDescent="0.3">
      <c r="A59" s="209"/>
      <c r="C59" s="43"/>
      <c r="D59" s="43"/>
      <c r="E59" s="43"/>
      <c r="F59" s="136"/>
      <c r="G59" s="43"/>
      <c r="H59" s="43"/>
      <c r="I59" s="43"/>
      <c r="J59" s="196"/>
      <c r="K59" s="196"/>
      <c r="L59" s="122"/>
      <c r="M59" s="130"/>
      <c r="N59" s="41">
        <f>IF(AND(J59&gt;0,K59&gt;0),N58,  IF(AND(K59&lt;&gt;"",K59&lt;&gt;0),IF(AND(L59="Pago",OR(E59='PC Receitas'!$AZ$16,E59='PC Receitas'!$AZ$17,E59='PC Receitas'!$AZ$18,E59='PC Receitas'!$AZ$19,E59='PC Receitas'!$AZ$20,E59='PC Receitas'!$AZ$21,E59='PC Receitas'!$AZ$22,E59='PC Receitas'!$AZ$23)),N58-K59,N58),IF(AND(L59="Pago",OR(E59='PC Receitas'!$AZ$4,E59='PC Receitas'!$AZ$5,E59='PC Receitas'!$AZ$6)),N58+J59,N58)))</f>
        <v>10600.150000000003</v>
      </c>
      <c r="S59" s="112" t="e">
        <f t="shared" si="0"/>
        <v>#N/A</v>
      </c>
      <c r="T59" s="109" t="e">
        <f t="shared" si="1"/>
        <v>#N/A</v>
      </c>
      <c r="U59" s="109" t="e">
        <f t="shared" si="2"/>
        <v>#N/A</v>
      </c>
      <c r="V59" s="109" t="e">
        <f t="shared" si="3"/>
        <v>#N/A</v>
      </c>
      <c r="W59" s="239" t="e">
        <f>VLOOKUP(E59,'PC Receitas'!$AZ$4:$BB$23,3,FALSE)</f>
        <v>#N/A</v>
      </c>
    </row>
    <row r="60" spans="1:23" ht="19.5" customHeight="1" thickTop="1" thickBot="1" x14ac:dyDescent="0.3">
      <c r="A60" s="209"/>
      <c r="C60" s="43"/>
      <c r="D60" s="43"/>
      <c r="E60" s="43"/>
      <c r="F60" s="136"/>
      <c r="G60" s="43"/>
      <c r="H60" s="43"/>
      <c r="I60" s="43"/>
      <c r="J60" s="196"/>
      <c r="K60" s="196"/>
      <c r="L60" s="122"/>
      <c r="M60" s="130"/>
      <c r="N60" s="41">
        <f>IF(AND(J60&gt;0,K60&gt;0),N59,  IF(AND(K60&lt;&gt;"",K60&lt;&gt;0),IF(AND(L60="Pago",OR(E60='PC Receitas'!$AZ$16,E60='PC Receitas'!$AZ$17,E60='PC Receitas'!$AZ$18,E60='PC Receitas'!$AZ$19,E60='PC Receitas'!$AZ$20,E60='PC Receitas'!$AZ$21,E60='PC Receitas'!$AZ$22,E60='PC Receitas'!$AZ$23)),N59-K60,N59),IF(AND(L60="Pago",OR(E60='PC Receitas'!$AZ$4,E60='PC Receitas'!$AZ$5,E60='PC Receitas'!$AZ$6)),N59+J60,N59)))</f>
        <v>10600.150000000003</v>
      </c>
      <c r="S60" s="112" t="e">
        <f t="shared" si="0"/>
        <v>#N/A</v>
      </c>
      <c r="T60" s="109" t="e">
        <f t="shared" si="1"/>
        <v>#N/A</v>
      </c>
      <c r="U60" s="109" t="e">
        <f t="shared" si="2"/>
        <v>#N/A</v>
      </c>
      <c r="V60" s="109" t="e">
        <f t="shared" si="3"/>
        <v>#N/A</v>
      </c>
      <c r="W60" s="239" t="e">
        <f>VLOOKUP(E60,'PC Receitas'!$AZ$4:$BB$23,3,FALSE)</f>
        <v>#N/A</v>
      </c>
    </row>
    <row r="61" spans="1:23" ht="19.5" customHeight="1" thickTop="1" thickBot="1" x14ac:dyDescent="0.3">
      <c r="A61" s="209"/>
      <c r="C61" s="43"/>
      <c r="D61" s="43"/>
      <c r="E61" s="43"/>
      <c r="F61" s="136"/>
      <c r="G61" s="43"/>
      <c r="H61" s="43"/>
      <c r="I61" s="43"/>
      <c r="J61" s="196"/>
      <c r="K61" s="196"/>
      <c r="L61" s="122"/>
      <c r="M61" s="130"/>
      <c r="N61" s="41">
        <f>IF(AND(J61&gt;0,K61&gt;0),N60,  IF(AND(K61&lt;&gt;"",K61&lt;&gt;0),IF(AND(L61="Pago",OR(E61='PC Receitas'!$AZ$16,E61='PC Receitas'!$AZ$17,E61='PC Receitas'!$AZ$18,E61='PC Receitas'!$AZ$19,E61='PC Receitas'!$AZ$20,E61='PC Receitas'!$AZ$21,E61='PC Receitas'!$AZ$22,E61='PC Receitas'!$AZ$23)),N60-K61,N60),IF(AND(L61="Pago",OR(E61='PC Receitas'!$AZ$4,E61='PC Receitas'!$AZ$5,E61='PC Receitas'!$AZ$6)),N60+J61,N60)))</f>
        <v>10600.150000000003</v>
      </c>
      <c r="S61" s="112" t="e">
        <f t="shared" si="0"/>
        <v>#N/A</v>
      </c>
      <c r="T61" s="109" t="e">
        <f t="shared" si="1"/>
        <v>#N/A</v>
      </c>
      <c r="U61" s="109" t="e">
        <f t="shared" si="2"/>
        <v>#N/A</v>
      </c>
      <c r="V61" s="109" t="e">
        <f t="shared" si="3"/>
        <v>#N/A</v>
      </c>
      <c r="W61" s="239" t="e">
        <f>VLOOKUP(E61,'PC Receitas'!$AZ$4:$BB$23,3,FALSE)</f>
        <v>#N/A</v>
      </c>
    </row>
    <row r="62" spans="1:23" ht="19.5" customHeight="1" thickTop="1" thickBot="1" x14ac:dyDescent="0.3">
      <c r="A62" s="209"/>
      <c r="C62" s="43"/>
      <c r="D62" s="43"/>
      <c r="E62" s="43"/>
      <c r="F62" s="136"/>
      <c r="G62" s="43"/>
      <c r="H62" s="43"/>
      <c r="I62" s="43"/>
      <c r="J62" s="196"/>
      <c r="K62" s="196"/>
      <c r="L62" s="122"/>
      <c r="M62" s="130"/>
      <c r="N62" s="41">
        <f>IF(AND(J62&gt;0,K62&gt;0),N61,  IF(AND(K62&lt;&gt;"",K62&lt;&gt;0),IF(AND(L62="Pago",OR(E62='PC Receitas'!$AZ$16,E62='PC Receitas'!$AZ$17,E62='PC Receitas'!$AZ$18,E62='PC Receitas'!$AZ$19,E62='PC Receitas'!$AZ$20,E62='PC Receitas'!$AZ$21,E62='PC Receitas'!$AZ$22,E62='PC Receitas'!$AZ$23)),N61-K62,N61),IF(AND(L62="Pago",OR(E62='PC Receitas'!$AZ$4,E62='PC Receitas'!$AZ$5,E62='PC Receitas'!$AZ$6)),N61+J62,N61)))</f>
        <v>10600.150000000003</v>
      </c>
      <c r="S62" s="112" t="e">
        <f t="shared" si="0"/>
        <v>#N/A</v>
      </c>
      <c r="T62" s="109" t="e">
        <f t="shared" si="1"/>
        <v>#N/A</v>
      </c>
      <c r="U62" s="109" t="e">
        <f t="shared" si="2"/>
        <v>#N/A</v>
      </c>
      <c r="V62" s="109" t="e">
        <f t="shared" si="3"/>
        <v>#N/A</v>
      </c>
      <c r="W62" s="239" t="e">
        <f>VLOOKUP(E62,'PC Receitas'!$AZ$4:$BB$23,3,FALSE)</f>
        <v>#N/A</v>
      </c>
    </row>
    <row r="63" spans="1:23" ht="19.5" customHeight="1" thickTop="1" thickBot="1" x14ac:dyDescent="0.3">
      <c r="A63" s="209"/>
      <c r="C63" s="43"/>
      <c r="D63" s="43"/>
      <c r="E63" s="43"/>
      <c r="F63" s="136"/>
      <c r="G63" s="43"/>
      <c r="H63" s="43"/>
      <c r="I63" s="43"/>
      <c r="J63" s="196"/>
      <c r="K63" s="196"/>
      <c r="L63" s="122"/>
      <c r="M63" s="130"/>
      <c r="N63" s="41">
        <f>IF(AND(J63&gt;0,K63&gt;0),N62,  IF(AND(K63&lt;&gt;"",K63&lt;&gt;0),IF(AND(L63="Pago",OR(E63='PC Receitas'!$AZ$16,E63='PC Receitas'!$AZ$17,E63='PC Receitas'!$AZ$18,E63='PC Receitas'!$AZ$19,E63='PC Receitas'!$AZ$20,E63='PC Receitas'!$AZ$21,E63='PC Receitas'!$AZ$22,E63='PC Receitas'!$AZ$23)),N62-K63,N62),IF(AND(L63="Pago",OR(E63='PC Receitas'!$AZ$4,E63='PC Receitas'!$AZ$5,E63='PC Receitas'!$AZ$6)),N62+J63,N62)))</f>
        <v>10600.150000000003</v>
      </c>
      <c r="S63" s="112" t="e">
        <f t="shared" si="0"/>
        <v>#N/A</v>
      </c>
      <c r="T63" s="109" t="e">
        <f t="shared" si="1"/>
        <v>#N/A</v>
      </c>
      <c r="U63" s="109" t="e">
        <f t="shared" si="2"/>
        <v>#N/A</v>
      </c>
      <c r="V63" s="109" t="e">
        <f t="shared" si="3"/>
        <v>#N/A</v>
      </c>
      <c r="W63" s="239" t="e">
        <f>VLOOKUP(E63,'PC Receitas'!$AZ$4:$BB$23,3,FALSE)</f>
        <v>#N/A</v>
      </c>
    </row>
    <row r="64" spans="1:23" ht="19.5" customHeight="1" thickTop="1" thickBot="1" x14ac:dyDescent="0.3">
      <c r="A64" s="209"/>
      <c r="C64" s="43"/>
      <c r="D64" s="43"/>
      <c r="E64" s="43"/>
      <c r="F64" s="136"/>
      <c r="G64" s="43"/>
      <c r="H64" s="43"/>
      <c r="I64" s="43"/>
      <c r="J64" s="196"/>
      <c r="K64" s="196"/>
      <c r="L64" s="122"/>
      <c r="M64" s="130"/>
      <c r="N64" s="41">
        <f>IF(AND(J64&gt;0,K64&gt;0),N63,  IF(AND(K64&lt;&gt;"",K64&lt;&gt;0),IF(AND(L64="Pago",OR(E64='PC Receitas'!$AZ$16,E64='PC Receitas'!$AZ$17,E64='PC Receitas'!$AZ$18,E64='PC Receitas'!$AZ$19,E64='PC Receitas'!$AZ$20,E64='PC Receitas'!$AZ$21,E64='PC Receitas'!$AZ$22,E64='PC Receitas'!$AZ$23)),N63-K64,N63),IF(AND(L64="Pago",OR(E64='PC Receitas'!$AZ$4,E64='PC Receitas'!$AZ$5,E64='PC Receitas'!$AZ$6)),N63+J64,N63)))</f>
        <v>10600.150000000003</v>
      </c>
      <c r="S64" s="112" t="e">
        <f t="shared" si="0"/>
        <v>#N/A</v>
      </c>
      <c r="T64" s="109" t="e">
        <f t="shared" si="1"/>
        <v>#N/A</v>
      </c>
      <c r="U64" s="109" t="e">
        <f t="shared" si="2"/>
        <v>#N/A</v>
      </c>
      <c r="V64" s="109" t="e">
        <f t="shared" si="3"/>
        <v>#N/A</v>
      </c>
      <c r="W64" s="239" t="e">
        <f>VLOOKUP(E64,'PC Receitas'!$AZ$4:$BB$23,3,FALSE)</f>
        <v>#N/A</v>
      </c>
    </row>
    <row r="65" spans="1:23" ht="19.5" customHeight="1" thickTop="1" thickBot="1" x14ac:dyDescent="0.3">
      <c r="A65" s="209"/>
      <c r="C65" s="43"/>
      <c r="D65" s="43"/>
      <c r="E65" s="43"/>
      <c r="F65" s="136"/>
      <c r="G65" s="43"/>
      <c r="H65" s="43"/>
      <c r="I65" s="43"/>
      <c r="J65" s="196"/>
      <c r="K65" s="196"/>
      <c r="L65" s="122"/>
      <c r="M65" s="130"/>
      <c r="N65" s="41">
        <f>IF(AND(J65&gt;0,K65&gt;0),N64,  IF(AND(K65&lt;&gt;"",K65&lt;&gt;0),IF(AND(L65="Pago",OR(E65='PC Receitas'!$AZ$16,E65='PC Receitas'!$AZ$17,E65='PC Receitas'!$AZ$18,E65='PC Receitas'!$AZ$19,E65='PC Receitas'!$AZ$20,E65='PC Receitas'!$AZ$21,E65='PC Receitas'!$AZ$22,E65='PC Receitas'!$AZ$23)),N64-K65,N64),IF(AND(L65="Pago",OR(E65='PC Receitas'!$AZ$4,E65='PC Receitas'!$AZ$5,E65='PC Receitas'!$AZ$6)),N64+J65,N64)))</f>
        <v>10600.150000000003</v>
      </c>
      <c r="S65" s="112" t="e">
        <f t="shared" si="0"/>
        <v>#N/A</v>
      </c>
      <c r="T65" s="109" t="e">
        <f t="shared" si="1"/>
        <v>#N/A</v>
      </c>
      <c r="U65" s="109" t="e">
        <f t="shared" si="2"/>
        <v>#N/A</v>
      </c>
      <c r="V65" s="109" t="e">
        <f t="shared" si="3"/>
        <v>#N/A</v>
      </c>
      <c r="W65" s="239" t="e">
        <f>VLOOKUP(E65,'PC Receitas'!$AZ$4:$BB$23,3,FALSE)</f>
        <v>#N/A</v>
      </c>
    </row>
    <row r="66" spans="1:23" ht="19.5" customHeight="1" thickTop="1" thickBot="1" x14ac:dyDescent="0.3">
      <c r="A66" s="209"/>
      <c r="C66" s="43"/>
      <c r="D66" s="43"/>
      <c r="E66" s="43"/>
      <c r="F66" s="136"/>
      <c r="G66" s="43"/>
      <c r="H66" s="43"/>
      <c r="I66" s="43"/>
      <c r="J66" s="196"/>
      <c r="K66" s="196"/>
      <c r="L66" s="122"/>
      <c r="M66" s="130"/>
      <c r="N66" s="41">
        <f>IF(AND(J66&gt;0,K66&gt;0),N65,  IF(AND(K66&lt;&gt;"",K66&lt;&gt;0),IF(AND(L66="Pago",OR(E66='PC Receitas'!$AZ$16,E66='PC Receitas'!$AZ$17,E66='PC Receitas'!$AZ$18,E66='PC Receitas'!$AZ$19,E66='PC Receitas'!$AZ$20,E66='PC Receitas'!$AZ$21,E66='PC Receitas'!$AZ$22,E66='PC Receitas'!$AZ$23)),N65-K66,N65),IF(AND(L66="Pago",OR(E66='PC Receitas'!$AZ$4,E66='PC Receitas'!$AZ$5,E66='PC Receitas'!$AZ$6)),N65+J66,N65)))</f>
        <v>10600.150000000003</v>
      </c>
      <c r="S66" s="112" t="e">
        <f t="shared" si="0"/>
        <v>#N/A</v>
      </c>
      <c r="T66" s="109" t="e">
        <f t="shared" si="1"/>
        <v>#N/A</v>
      </c>
      <c r="U66" s="109" t="e">
        <f t="shared" si="2"/>
        <v>#N/A</v>
      </c>
      <c r="V66" s="109" t="e">
        <f t="shared" si="3"/>
        <v>#N/A</v>
      </c>
      <c r="W66" s="239" t="e">
        <f>VLOOKUP(E66,'PC Receitas'!$AZ$4:$BB$23,3,FALSE)</f>
        <v>#N/A</v>
      </c>
    </row>
    <row r="67" spans="1:23" ht="19.5" customHeight="1" thickTop="1" thickBot="1" x14ac:dyDescent="0.3">
      <c r="A67" s="209"/>
      <c r="C67" s="43"/>
      <c r="D67" s="43"/>
      <c r="E67" s="43"/>
      <c r="F67" s="136"/>
      <c r="G67" s="43"/>
      <c r="H67" s="43"/>
      <c r="I67" s="43"/>
      <c r="J67" s="196"/>
      <c r="K67" s="196"/>
      <c r="L67" s="122"/>
      <c r="M67" s="130"/>
      <c r="N67" s="41">
        <f>IF(AND(J67&gt;0,K67&gt;0),N66,  IF(AND(K67&lt;&gt;"",K67&lt;&gt;0),IF(AND(L67="Pago",OR(E67='PC Receitas'!$AZ$16,E67='PC Receitas'!$AZ$17,E67='PC Receitas'!$AZ$18,E67='PC Receitas'!$AZ$19,E67='PC Receitas'!$AZ$20,E67='PC Receitas'!$AZ$21,E67='PC Receitas'!$AZ$22,E67='PC Receitas'!$AZ$23)),N66-K67,N66),IF(AND(L67="Pago",OR(E67='PC Receitas'!$AZ$4,E67='PC Receitas'!$AZ$5,E67='PC Receitas'!$AZ$6)),N66+J67,N66)))</f>
        <v>10600.150000000003</v>
      </c>
      <c r="S67" s="112" t="e">
        <f t="shared" si="0"/>
        <v>#N/A</v>
      </c>
      <c r="T67" s="109" t="e">
        <f t="shared" si="1"/>
        <v>#N/A</v>
      </c>
      <c r="U67" s="109" t="e">
        <f t="shared" si="2"/>
        <v>#N/A</v>
      </c>
      <c r="V67" s="109" t="e">
        <f t="shared" si="3"/>
        <v>#N/A</v>
      </c>
      <c r="W67" s="239" t="e">
        <f>VLOOKUP(E67,'PC Receitas'!$AZ$4:$BB$23,3,FALSE)</f>
        <v>#N/A</v>
      </c>
    </row>
    <row r="68" spans="1:23" ht="19.5" customHeight="1" thickTop="1" thickBot="1" x14ac:dyDescent="0.3">
      <c r="A68" s="209"/>
      <c r="C68" s="43"/>
      <c r="D68" s="43"/>
      <c r="E68" s="43"/>
      <c r="F68" s="136"/>
      <c r="G68" s="43"/>
      <c r="H68" s="43"/>
      <c r="I68" s="43"/>
      <c r="J68" s="196"/>
      <c r="K68" s="196"/>
      <c r="L68" s="122"/>
      <c r="M68" s="130"/>
      <c r="N68" s="41">
        <f>IF(AND(J68&gt;0,K68&gt;0),N67,  IF(AND(K68&lt;&gt;"",K68&lt;&gt;0),IF(AND(L68="Pago",OR(E68='PC Receitas'!$AZ$16,E68='PC Receitas'!$AZ$17,E68='PC Receitas'!$AZ$18,E68='PC Receitas'!$AZ$19,E68='PC Receitas'!$AZ$20,E68='PC Receitas'!$AZ$21,E68='PC Receitas'!$AZ$22,E68='PC Receitas'!$AZ$23)),N67-K68,N67),IF(AND(L68="Pago",OR(E68='PC Receitas'!$AZ$4,E68='PC Receitas'!$AZ$5,E68='PC Receitas'!$AZ$6)),N67+J68,N67)))</f>
        <v>10600.150000000003</v>
      </c>
      <c r="S68" s="112" t="e">
        <f t="shared" si="0"/>
        <v>#N/A</v>
      </c>
      <c r="T68" s="109" t="e">
        <f t="shared" si="1"/>
        <v>#N/A</v>
      </c>
      <c r="U68" s="109" t="e">
        <f t="shared" si="2"/>
        <v>#N/A</v>
      </c>
      <c r="V68" s="109" t="e">
        <f t="shared" si="3"/>
        <v>#N/A</v>
      </c>
      <c r="W68" s="239" t="e">
        <f>VLOOKUP(E68,'PC Receitas'!$AZ$4:$BB$23,3,FALSE)</f>
        <v>#N/A</v>
      </c>
    </row>
    <row r="69" spans="1:23" ht="19.5" customHeight="1" thickTop="1" thickBot="1" x14ac:dyDescent="0.3">
      <c r="A69" s="209"/>
      <c r="C69" s="43"/>
      <c r="D69" s="43"/>
      <c r="E69" s="43"/>
      <c r="F69" s="136"/>
      <c r="G69" s="43"/>
      <c r="H69" s="43"/>
      <c r="I69" s="43"/>
      <c r="J69" s="196"/>
      <c r="K69" s="196"/>
      <c r="L69" s="122"/>
      <c r="M69" s="130"/>
      <c r="N69" s="41">
        <f>IF(AND(J69&gt;0,K69&gt;0),N68,  IF(AND(K69&lt;&gt;"",K69&lt;&gt;0),IF(AND(L69="Pago",OR(E69='PC Receitas'!$AZ$16,E69='PC Receitas'!$AZ$17,E69='PC Receitas'!$AZ$18,E69='PC Receitas'!$AZ$19,E69='PC Receitas'!$AZ$20,E69='PC Receitas'!$AZ$21,E69='PC Receitas'!$AZ$22,E69='PC Receitas'!$AZ$23)),N68-K69,N68),IF(AND(L69="Pago",OR(E69='PC Receitas'!$AZ$4,E69='PC Receitas'!$AZ$5,E69='PC Receitas'!$AZ$6)),N68+J69,N68)))</f>
        <v>10600.150000000003</v>
      </c>
      <c r="S69" s="112" t="e">
        <f t="shared" si="0"/>
        <v>#N/A</v>
      </c>
      <c r="T69" s="109" t="e">
        <f t="shared" si="1"/>
        <v>#N/A</v>
      </c>
      <c r="U69" s="109" t="e">
        <f t="shared" si="2"/>
        <v>#N/A</v>
      </c>
      <c r="V69" s="109" t="e">
        <f t="shared" si="3"/>
        <v>#N/A</v>
      </c>
      <c r="W69" s="239" t="e">
        <f>VLOOKUP(E69,'PC Receitas'!$AZ$4:$BB$23,3,FALSE)</f>
        <v>#N/A</v>
      </c>
    </row>
    <row r="70" spans="1:23" ht="19.5" customHeight="1" thickTop="1" thickBot="1" x14ac:dyDescent="0.3">
      <c r="A70" s="209"/>
      <c r="C70" s="43"/>
      <c r="D70" s="43"/>
      <c r="E70" s="43"/>
      <c r="F70" s="136"/>
      <c r="G70" s="43"/>
      <c r="H70" s="43"/>
      <c r="I70" s="43"/>
      <c r="J70" s="196"/>
      <c r="K70" s="196"/>
      <c r="L70" s="122"/>
      <c r="M70" s="130"/>
      <c r="N70" s="41">
        <f>IF(AND(J70&gt;0,K70&gt;0),N69,  IF(AND(K70&lt;&gt;"",K70&lt;&gt;0),IF(AND(L70="Pago",OR(E70='PC Receitas'!$AZ$16,E70='PC Receitas'!$AZ$17,E70='PC Receitas'!$AZ$18,E70='PC Receitas'!$AZ$19,E70='PC Receitas'!$AZ$20,E70='PC Receitas'!$AZ$21,E70='PC Receitas'!$AZ$22,E70='PC Receitas'!$AZ$23)),N69-K70,N69),IF(AND(L70="Pago",OR(E70='PC Receitas'!$AZ$4,E70='PC Receitas'!$AZ$5,E70='PC Receitas'!$AZ$6)),N69+J70,N69)))</f>
        <v>10600.150000000003</v>
      </c>
      <c r="S70" s="112" t="e">
        <f t="shared" ref="S70:S133" si="4">IF(W70="DESPESAS_COM_RH","Despesa",IF(W70="DESPESAS_OPERACIONAIS","Despesa",IF(W70="DESPESAS_DE_MARKETING","Despesa",IF(W70="IMPOSTOS","Despesa",IF(W70="INVESTIMENTOS","Despesa","")))))</f>
        <v>#N/A</v>
      </c>
      <c r="T70" s="109" t="e">
        <f t="shared" ref="T70:T133" si="5">IF(W70="DESPESAS_COM_PRODUTOS","Despesa",IF(W70="DESPESAS_COM_SERVICOS","Despesa",IF(W70="DESPESAS_NAO_OPERACIONAIS","Despesa","")))</f>
        <v>#N/A</v>
      </c>
      <c r="U70" s="109" t="e">
        <f t="shared" ref="U70:U133" si="6">IF(W70="RECEITAS_COM_PRODUTO","Receita",IF(W70="RECEITAS_COM_SERVICOS","Receita",IF(W70="RECEITAS_NAO_OPERACIONAIS","Receita","")))</f>
        <v>#N/A</v>
      </c>
      <c r="V70" s="109" t="e">
        <f t="shared" ref="V70:V133" si="7">IF(S70&lt;&gt;"",S70,IF(T70&lt;&gt;"",T70,IF(U70&lt;&gt;"",U70,"")))</f>
        <v>#N/A</v>
      </c>
      <c r="W70" s="239" t="e">
        <f>VLOOKUP(E70,'PC Receitas'!$AZ$4:$BB$23,3,FALSE)</f>
        <v>#N/A</v>
      </c>
    </row>
    <row r="71" spans="1:23" ht="19.5" customHeight="1" thickTop="1" thickBot="1" x14ac:dyDescent="0.3">
      <c r="A71" s="209"/>
      <c r="C71" s="43"/>
      <c r="D71" s="43"/>
      <c r="E71" s="43"/>
      <c r="F71" s="136"/>
      <c r="G71" s="43"/>
      <c r="H71" s="43"/>
      <c r="I71" s="43"/>
      <c r="J71" s="196"/>
      <c r="K71" s="196"/>
      <c r="L71" s="122"/>
      <c r="M71" s="130"/>
      <c r="N71" s="41">
        <f>IF(AND(J71&gt;0,K71&gt;0),N70,  IF(AND(K71&lt;&gt;"",K71&lt;&gt;0),IF(AND(L71="Pago",OR(E71='PC Receitas'!$AZ$16,E71='PC Receitas'!$AZ$17,E71='PC Receitas'!$AZ$18,E71='PC Receitas'!$AZ$19,E71='PC Receitas'!$AZ$20,E71='PC Receitas'!$AZ$21,E71='PC Receitas'!$AZ$22,E71='PC Receitas'!$AZ$23)),N70-K71,N70),IF(AND(L71="Pago",OR(E71='PC Receitas'!$AZ$4,E71='PC Receitas'!$AZ$5,E71='PC Receitas'!$AZ$6)),N70+J71,N70)))</f>
        <v>10600.150000000003</v>
      </c>
      <c r="S71" s="112" t="e">
        <f t="shared" si="4"/>
        <v>#N/A</v>
      </c>
      <c r="T71" s="109" t="e">
        <f t="shared" si="5"/>
        <v>#N/A</v>
      </c>
      <c r="U71" s="109" t="e">
        <f t="shared" si="6"/>
        <v>#N/A</v>
      </c>
      <c r="V71" s="109" t="e">
        <f t="shared" si="7"/>
        <v>#N/A</v>
      </c>
      <c r="W71" s="239" t="e">
        <f>VLOOKUP(E71,'PC Receitas'!$AZ$4:$BB$23,3,FALSE)</f>
        <v>#N/A</v>
      </c>
    </row>
    <row r="72" spans="1:23" ht="19.5" customHeight="1" thickTop="1" thickBot="1" x14ac:dyDescent="0.3">
      <c r="A72" s="209"/>
      <c r="C72" s="43"/>
      <c r="D72" s="43"/>
      <c r="E72" s="43"/>
      <c r="F72" s="136"/>
      <c r="G72" s="43"/>
      <c r="H72" s="43"/>
      <c r="I72" s="43"/>
      <c r="J72" s="196"/>
      <c r="K72" s="196"/>
      <c r="L72" s="122"/>
      <c r="M72" s="130"/>
      <c r="N72" s="41">
        <f>IF(AND(J72&gt;0,K72&gt;0),N71,  IF(AND(K72&lt;&gt;"",K72&lt;&gt;0),IF(AND(L72="Pago",OR(E72='PC Receitas'!$AZ$16,E72='PC Receitas'!$AZ$17,E72='PC Receitas'!$AZ$18,E72='PC Receitas'!$AZ$19,E72='PC Receitas'!$AZ$20,E72='PC Receitas'!$AZ$21,E72='PC Receitas'!$AZ$22,E72='PC Receitas'!$AZ$23)),N71-K72,N71),IF(AND(L72="Pago",OR(E72='PC Receitas'!$AZ$4,E72='PC Receitas'!$AZ$5,E72='PC Receitas'!$AZ$6)),N71+J72,N71)))</f>
        <v>10600.150000000003</v>
      </c>
      <c r="S72" s="112" t="e">
        <f t="shared" si="4"/>
        <v>#N/A</v>
      </c>
      <c r="T72" s="109" t="e">
        <f t="shared" si="5"/>
        <v>#N/A</v>
      </c>
      <c r="U72" s="109" t="e">
        <f t="shared" si="6"/>
        <v>#N/A</v>
      </c>
      <c r="V72" s="109" t="e">
        <f t="shared" si="7"/>
        <v>#N/A</v>
      </c>
      <c r="W72" s="239" t="e">
        <f>VLOOKUP(E72,'PC Receitas'!$AZ$4:$BB$23,3,FALSE)</f>
        <v>#N/A</v>
      </c>
    </row>
    <row r="73" spans="1:23" ht="19.5" customHeight="1" thickTop="1" thickBot="1" x14ac:dyDescent="0.3">
      <c r="A73" s="209"/>
      <c r="C73" s="43"/>
      <c r="D73" s="43"/>
      <c r="E73" s="43"/>
      <c r="F73" s="136"/>
      <c r="G73" s="43"/>
      <c r="H73" s="43"/>
      <c r="I73" s="43"/>
      <c r="J73" s="196"/>
      <c r="K73" s="196"/>
      <c r="L73" s="122"/>
      <c r="M73" s="130"/>
      <c r="N73" s="41">
        <f>IF(AND(J73&gt;0,K73&gt;0),N72,  IF(AND(K73&lt;&gt;"",K73&lt;&gt;0),IF(AND(L73="Pago",OR(E73='PC Receitas'!$AZ$16,E73='PC Receitas'!$AZ$17,E73='PC Receitas'!$AZ$18,E73='PC Receitas'!$AZ$19,E73='PC Receitas'!$AZ$20,E73='PC Receitas'!$AZ$21,E73='PC Receitas'!$AZ$22,E73='PC Receitas'!$AZ$23)),N72-K73,N72),IF(AND(L73="Pago",OR(E73='PC Receitas'!$AZ$4,E73='PC Receitas'!$AZ$5,E73='PC Receitas'!$AZ$6)),N72+J73,N72)))</f>
        <v>10600.150000000003</v>
      </c>
      <c r="S73" s="112" t="e">
        <f t="shared" si="4"/>
        <v>#N/A</v>
      </c>
      <c r="T73" s="109" t="e">
        <f t="shared" si="5"/>
        <v>#N/A</v>
      </c>
      <c r="U73" s="109" t="e">
        <f t="shared" si="6"/>
        <v>#N/A</v>
      </c>
      <c r="V73" s="109" t="e">
        <f t="shared" si="7"/>
        <v>#N/A</v>
      </c>
      <c r="W73" s="239" t="e">
        <f>VLOOKUP(E73,'PC Receitas'!$AZ$4:$BB$23,3,FALSE)</f>
        <v>#N/A</v>
      </c>
    </row>
    <row r="74" spans="1:23" ht="19.5" customHeight="1" thickTop="1" thickBot="1" x14ac:dyDescent="0.3">
      <c r="A74" s="209"/>
      <c r="C74" s="43"/>
      <c r="D74" s="43"/>
      <c r="E74" s="43"/>
      <c r="F74" s="136"/>
      <c r="G74" s="43"/>
      <c r="H74" s="43"/>
      <c r="I74" s="43"/>
      <c r="J74" s="196"/>
      <c r="K74" s="196"/>
      <c r="L74" s="122"/>
      <c r="M74" s="130"/>
      <c r="N74" s="41">
        <f>IF(AND(J74&gt;0,K74&gt;0),N73,  IF(AND(K74&lt;&gt;"",K74&lt;&gt;0),IF(AND(L74="Pago",OR(E74='PC Receitas'!$AZ$16,E74='PC Receitas'!$AZ$17,E74='PC Receitas'!$AZ$18,E74='PC Receitas'!$AZ$19,E74='PC Receitas'!$AZ$20,E74='PC Receitas'!$AZ$21,E74='PC Receitas'!$AZ$22,E74='PC Receitas'!$AZ$23)),N73-K74,N73),IF(AND(L74="Pago",OR(E74='PC Receitas'!$AZ$4,E74='PC Receitas'!$AZ$5,E74='PC Receitas'!$AZ$6)),N73+J74,N73)))</f>
        <v>10600.150000000003</v>
      </c>
      <c r="S74" s="112" t="e">
        <f t="shared" si="4"/>
        <v>#N/A</v>
      </c>
      <c r="T74" s="109" t="e">
        <f t="shared" si="5"/>
        <v>#N/A</v>
      </c>
      <c r="U74" s="109" t="e">
        <f t="shared" si="6"/>
        <v>#N/A</v>
      </c>
      <c r="V74" s="109" t="e">
        <f t="shared" si="7"/>
        <v>#N/A</v>
      </c>
      <c r="W74" s="239" t="e">
        <f>VLOOKUP(E74,'PC Receitas'!$AZ$4:$BB$23,3,FALSE)</f>
        <v>#N/A</v>
      </c>
    </row>
    <row r="75" spans="1:23" ht="19.5" customHeight="1" thickTop="1" thickBot="1" x14ac:dyDescent="0.3">
      <c r="A75" s="209"/>
      <c r="C75" s="43"/>
      <c r="D75" s="43"/>
      <c r="E75" s="43"/>
      <c r="F75" s="136"/>
      <c r="G75" s="43"/>
      <c r="H75" s="43"/>
      <c r="I75" s="43"/>
      <c r="J75" s="196"/>
      <c r="K75" s="196"/>
      <c r="L75" s="122"/>
      <c r="M75" s="130"/>
      <c r="N75" s="41">
        <f>IF(AND(J75&gt;0,K75&gt;0),N74,  IF(AND(K75&lt;&gt;"",K75&lt;&gt;0),IF(AND(L75="Pago",OR(E75='PC Receitas'!$AZ$16,E75='PC Receitas'!$AZ$17,E75='PC Receitas'!$AZ$18,E75='PC Receitas'!$AZ$19,E75='PC Receitas'!$AZ$20,E75='PC Receitas'!$AZ$21,E75='PC Receitas'!$AZ$22,E75='PC Receitas'!$AZ$23)),N74-K75,N74),IF(AND(L75="Pago",OR(E75='PC Receitas'!$AZ$4,E75='PC Receitas'!$AZ$5,E75='PC Receitas'!$AZ$6)),N74+J75,N74)))</f>
        <v>10600.150000000003</v>
      </c>
      <c r="S75" s="112" t="e">
        <f t="shared" si="4"/>
        <v>#N/A</v>
      </c>
      <c r="T75" s="109" t="e">
        <f t="shared" si="5"/>
        <v>#N/A</v>
      </c>
      <c r="U75" s="109" t="e">
        <f t="shared" si="6"/>
        <v>#N/A</v>
      </c>
      <c r="V75" s="109" t="e">
        <f t="shared" si="7"/>
        <v>#N/A</v>
      </c>
      <c r="W75" s="239" t="e">
        <f>VLOOKUP(E75,'PC Receitas'!$AZ$4:$BB$23,3,FALSE)</f>
        <v>#N/A</v>
      </c>
    </row>
    <row r="76" spans="1:23" ht="19.5" customHeight="1" thickTop="1" thickBot="1" x14ac:dyDescent="0.3">
      <c r="A76" s="209"/>
      <c r="C76" s="43"/>
      <c r="D76" s="43"/>
      <c r="E76" s="43"/>
      <c r="F76" s="136"/>
      <c r="G76" s="43"/>
      <c r="H76" s="43"/>
      <c r="I76" s="43"/>
      <c r="J76" s="196"/>
      <c r="K76" s="196"/>
      <c r="L76" s="122"/>
      <c r="M76" s="130"/>
      <c r="N76" s="41">
        <f>IF(AND(J76&gt;0,K76&gt;0),N75,  IF(AND(K76&lt;&gt;"",K76&lt;&gt;0),IF(AND(L76="Pago",OR(E76='PC Receitas'!$AZ$16,E76='PC Receitas'!$AZ$17,E76='PC Receitas'!$AZ$18,E76='PC Receitas'!$AZ$19,E76='PC Receitas'!$AZ$20,E76='PC Receitas'!$AZ$21,E76='PC Receitas'!$AZ$22,E76='PC Receitas'!$AZ$23)),N75-K76,N75),IF(AND(L76="Pago",OR(E76='PC Receitas'!$AZ$4,E76='PC Receitas'!$AZ$5,E76='PC Receitas'!$AZ$6)),N75+J76,N75)))</f>
        <v>10600.150000000003</v>
      </c>
      <c r="S76" s="112" t="e">
        <f t="shared" si="4"/>
        <v>#N/A</v>
      </c>
      <c r="T76" s="109" t="e">
        <f t="shared" si="5"/>
        <v>#N/A</v>
      </c>
      <c r="U76" s="109" t="e">
        <f t="shared" si="6"/>
        <v>#N/A</v>
      </c>
      <c r="V76" s="109" t="e">
        <f t="shared" si="7"/>
        <v>#N/A</v>
      </c>
      <c r="W76" s="239" t="e">
        <f>VLOOKUP(E76,'PC Receitas'!$AZ$4:$BB$23,3,FALSE)</f>
        <v>#N/A</v>
      </c>
    </row>
    <row r="77" spans="1:23" ht="19.5" customHeight="1" thickTop="1" thickBot="1" x14ac:dyDescent="0.3">
      <c r="A77" s="209"/>
      <c r="C77" s="43"/>
      <c r="D77" s="43"/>
      <c r="E77" s="43"/>
      <c r="F77" s="136"/>
      <c r="G77" s="43"/>
      <c r="H77" s="43"/>
      <c r="I77" s="43"/>
      <c r="J77" s="196"/>
      <c r="K77" s="196"/>
      <c r="L77" s="122"/>
      <c r="M77" s="130"/>
      <c r="N77" s="41">
        <f>IF(AND(J77&gt;0,K77&gt;0),N76,  IF(AND(K77&lt;&gt;"",K77&lt;&gt;0),IF(AND(L77="Pago",OR(E77='PC Receitas'!$AZ$16,E77='PC Receitas'!$AZ$17,E77='PC Receitas'!$AZ$18,E77='PC Receitas'!$AZ$19,E77='PC Receitas'!$AZ$20,E77='PC Receitas'!$AZ$21,E77='PC Receitas'!$AZ$22,E77='PC Receitas'!$AZ$23)),N76-K77,N76),IF(AND(L77="Pago",OR(E77='PC Receitas'!$AZ$4,E77='PC Receitas'!$AZ$5,E77='PC Receitas'!$AZ$6)),N76+J77,N76)))</f>
        <v>10600.150000000003</v>
      </c>
      <c r="S77" s="112" t="e">
        <f t="shared" si="4"/>
        <v>#N/A</v>
      </c>
      <c r="T77" s="109" t="e">
        <f t="shared" si="5"/>
        <v>#N/A</v>
      </c>
      <c r="U77" s="109" t="e">
        <f t="shared" si="6"/>
        <v>#N/A</v>
      </c>
      <c r="V77" s="109" t="e">
        <f t="shared" si="7"/>
        <v>#N/A</v>
      </c>
      <c r="W77" s="239" t="e">
        <f>VLOOKUP(E77,'PC Receitas'!$AZ$4:$BB$23,3,FALSE)</f>
        <v>#N/A</v>
      </c>
    </row>
    <row r="78" spans="1:23" ht="19.5" customHeight="1" thickTop="1" thickBot="1" x14ac:dyDescent="0.3">
      <c r="A78" s="209"/>
      <c r="C78" s="43"/>
      <c r="D78" s="43"/>
      <c r="E78" s="43"/>
      <c r="F78" s="136"/>
      <c r="G78" s="43"/>
      <c r="H78" s="43"/>
      <c r="I78" s="43"/>
      <c r="J78" s="196"/>
      <c r="K78" s="196"/>
      <c r="L78" s="122"/>
      <c r="M78" s="130"/>
      <c r="N78" s="41">
        <f>IF(AND(J78&gt;0,K78&gt;0),N77,  IF(AND(K78&lt;&gt;"",K78&lt;&gt;0),IF(AND(L78="Pago",OR(E78='PC Receitas'!$AZ$16,E78='PC Receitas'!$AZ$17,E78='PC Receitas'!$AZ$18,E78='PC Receitas'!$AZ$19,E78='PC Receitas'!$AZ$20,E78='PC Receitas'!$AZ$21,E78='PC Receitas'!$AZ$22,E78='PC Receitas'!$AZ$23)),N77-K78,N77),IF(AND(L78="Pago",OR(E78='PC Receitas'!$AZ$4,E78='PC Receitas'!$AZ$5,E78='PC Receitas'!$AZ$6)),N77+J78,N77)))</f>
        <v>10600.150000000003</v>
      </c>
      <c r="S78" s="112" t="e">
        <f t="shared" si="4"/>
        <v>#N/A</v>
      </c>
      <c r="T78" s="109" t="e">
        <f t="shared" si="5"/>
        <v>#N/A</v>
      </c>
      <c r="U78" s="109" t="e">
        <f t="shared" si="6"/>
        <v>#N/A</v>
      </c>
      <c r="V78" s="109" t="e">
        <f t="shared" si="7"/>
        <v>#N/A</v>
      </c>
      <c r="W78" s="239" t="e">
        <f>VLOOKUP(E78,'PC Receitas'!$AZ$4:$BB$23,3,FALSE)</f>
        <v>#N/A</v>
      </c>
    </row>
    <row r="79" spans="1:23" ht="19.5" customHeight="1" thickTop="1" thickBot="1" x14ac:dyDescent="0.3">
      <c r="A79" s="209"/>
      <c r="C79" s="43"/>
      <c r="D79" s="43"/>
      <c r="E79" s="43"/>
      <c r="F79" s="136"/>
      <c r="G79" s="43"/>
      <c r="H79" s="43"/>
      <c r="I79" s="43"/>
      <c r="J79" s="196"/>
      <c r="K79" s="196"/>
      <c r="L79" s="122"/>
      <c r="M79" s="130"/>
      <c r="N79" s="41">
        <f>IF(AND(J79&gt;0,K79&gt;0),N78,  IF(AND(K79&lt;&gt;"",K79&lt;&gt;0),IF(AND(L79="Pago",OR(E79='PC Receitas'!$AZ$16,E79='PC Receitas'!$AZ$17,E79='PC Receitas'!$AZ$18,E79='PC Receitas'!$AZ$19,E79='PC Receitas'!$AZ$20,E79='PC Receitas'!$AZ$21,E79='PC Receitas'!$AZ$22,E79='PC Receitas'!$AZ$23)),N78-K79,N78),IF(AND(L79="Pago",OR(E79='PC Receitas'!$AZ$4,E79='PC Receitas'!$AZ$5,E79='PC Receitas'!$AZ$6)),N78+J79,N78)))</f>
        <v>10600.150000000003</v>
      </c>
      <c r="S79" s="112" t="e">
        <f t="shared" si="4"/>
        <v>#N/A</v>
      </c>
      <c r="T79" s="109" t="e">
        <f t="shared" si="5"/>
        <v>#N/A</v>
      </c>
      <c r="U79" s="109" t="e">
        <f t="shared" si="6"/>
        <v>#N/A</v>
      </c>
      <c r="V79" s="109" t="e">
        <f t="shared" si="7"/>
        <v>#N/A</v>
      </c>
      <c r="W79" s="239" t="e">
        <f>VLOOKUP(E79,'PC Receitas'!$AZ$4:$BB$23,3,FALSE)</f>
        <v>#N/A</v>
      </c>
    </row>
    <row r="80" spans="1:23" ht="19.5" customHeight="1" thickTop="1" thickBot="1" x14ac:dyDescent="0.3">
      <c r="A80" s="209"/>
      <c r="C80" s="43"/>
      <c r="D80" s="43"/>
      <c r="E80" s="43"/>
      <c r="F80" s="136"/>
      <c r="G80" s="43"/>
      <c r="H80" s="43"/>
      <c r="I80" s="43"/>
      <c r="J80" s="196"/>
      <c r="K80" s="196"/>
      <c r="L80" s="122"/>
      <c r="M80" s="130"/>
      <c r="N80" s="41">
        <f>IF(AND(J80&gt;0,K80&gt;0),N79,  IF(AND(K80&lt;&gt;"",K80&lt;&gt;0),IF(AND(L80="Pago",OR(E80='PC Receitas'!$AZ$16,E80='PC Receitas'!$AZ$17,E80='PC Receitas'!$AZ$18,E80='PC Receitas'!$AZ$19,E80='PC Receitas'!$AZ$20,E80='PC Receitas'!$AZ$21,E80='PC Receitas'!$AZ$22,E80='PC Receitas'!$AZ$23)),N79-K80,N79),IF(AND(L80="Pago",OR(E80='PC Receitas'!$AZ$4,E80='PC Receitas'!$AZ$5,E80='PC Receitas'!$AZ$6)),N79+J80,N79)))</f>
        <v>10600.150000000003</v>
      </c>
      <c r="S80" s="112" t="e">
        <f t="shared" si="4"/>
        <v>#N/A</v>
      </c>
      <c r="T80" s="109" t="e">
        <f t="shared" si="5"/>
        <v>#N/A</v>
      </c>
      <c r="U80" s="109" t="e">
        <f t="shared" si="6"/>
        <v>#N/A</v>
      </c>
      <c r="V80" s="109" t="e">
        <f t="shared" si="7"/>
        <v>#N/A</v>
      </c>
      <c r="W80" s="239" t="e">
        <f>VLOOKUP(E80,'PC Receitas'!$AZ$4:$BB$23,3,FALSE)</f>
        <v>#N/A</v>
      </c>
    </row>
    <row r="81" spans="1:23" ht="19.5" customHeight="1" thickTop="1" thickBot="1" x14ac:dyDescent="0.3">
      <c r="A81" s="209"/>
      <c r="C81" s="43"/>
      <c r="D81" s="43"/>
      <c r="E81" s="43"/>
      <c r="F81" s="136"/>
      <c r="G81" s="43"/>
      <c r="H81" s="43"/>
      <c r="I81" s="43"/>
      <c r="J81" s="196"/>
      <c r="K81" s="196"/>
      <c r="L81" s="122"/>
      <c r="M81" s="130"/>
      <c r="N81" s="41">
        <f>IF(AND(J81&gt;0,K81&gt;0),N80,  IF(AND(K81&lt;&gt;"",K81&lt;&gt;0),IF(AND(L81="Pago",OR(E81='PC Receitas'!$AZ$16,E81='PC Receitas'!$AZ$17,E81='PC Receitas'!$AZ$18,E81='PC Receitas'!$AZ$19,E81='PC Receitas'!$AZ$20,E81='PC Receitas'!$AZ$21,E81='PC Receitas'!$AZ$22,E81='PC Receitas'!$AZ$23)),N80-K81,N80),IF(AND(L81="Pago",OR(E81='PC Receitas'!$AZ$4,E81='PC Receitas'!$AZ$5,E81='PC Receitas'!$AZ$6)),N80+J81,N80)))</f>
        <v>10600.150000000003</v>
      </c>
      <c r="S81" s="112" t="e">
        <f t="shared" si="4"/>
        <v>#N/A</v>
      </c>
      <c r="T81" s="109" t="e">
        <f t="shared" si="5"/>
        <v>#N/A</v>
      </c>
      <c r="U81" s="109" t="e">
        <f t="shared" si="6"/>
        <v>#N/A</v>
      </c>
      <c r="V81" s="109" t="e">
        <f t="shared" si="7"/>
        <v>#N/A</v>
      </c>
      <c r="W81" s="239" t="e">
        <f>VLOOKUP(E81,'PC Receitas'!$AZ$4:$BB$23,3,FALSE)</f>
        <v>#N/A</v>
      </c>
    </row>
    <row r="82" spans="1:23" ht="19.5" customHeight="1" thickTop="1" thickBot="1" x14ac:dyDescent="0.3">
      <c r="A82" s="209"/>
      <c r="C82" s="43"/>
      <c r="D82" s="43"/>
      <c r="E82" s="43"/>
      <c r="F82" s="136"/>
      <c r="G82" s="43"/>
      <c r="H82" s="43"/>
      <c r="I82" s="43"/>
      <c r="J82" s="196"/>
      <c r="K82" s="196"/>
      <c r="L82" s="122"/>
      <c r="M82" s="130"/>
      <c r="N82" s="41">
        <f>IF(AND(J82&gt;0,K82&gt;0),N81,  IF(AND(K82&lt;&gt;"",K82&lt;&gt;0),IF(AND(L82="Pago",OR(E82='PC Receitas'!$AZ$16,E82='PC Receitas'!$AZ$17,E82='PC Receitas'!$AZ$18,E82='PC Receitas'!$AZ$19,E82='PC Receitas'!$AZ$20,E82='PC Receitas'!$AZ$21,E82='PC Receitas'!$AZ$22,E82='PC Receitas'!$AZ$23)),N81-K82,N81),IF(AND(L82="Pago",OR(E82='PC Receitas'!$AZ$4,E82='PC Receitas'!$AZ$5,E82='PC Receitas'!$AZ$6)),N81+J82,N81)))</f>
        <v>10600.150000000003</v>
      </c>
      <c r="S82" s="112" t="e">
        <f t="shared" si="4"/>
        <v>#N/A</v>
      </c>
      <c r="T82" s="109" t="e">
        <f t="shared" si="5"/>
        <v>#N/A</v>
      </c>
      <c r="U82" s="109" t="e">
        <f t="shared" si="6"/>
        <v>#N/A</v>
      </c>
      <c r="V82" s="109" t="e">
        <f t="shared" si="7"/>
        <v>#N/A</v>
      </c>
      <c r="W82" s="239" t="e">
        <f>VLOOKUP(E82,'PC Receitas'!$AZ$4:$BB$23,3,FALSE)</f>
        <v>#N/A</v>
      </c>
    </row>
    <row r="83" spans="1:23" ht="19.5" customHeight="1" thickTop="1" thickBot="1" x14ac:dyDescent="0.3">
      <c r="A83" s="209"/>
      <c r="C83" s="43"/>
      <c r="D83" s="43"/>
      <c r="E83" s="43"/>
      <c r="F83" s="136"/>
      <c r="G83" s="43"/>
      <c r="H83" s="43"/>
      <c r="I83" s="43"/>
      <c r="J83" s="196"/>
      <c r="K83" s="196"/>
      <c r="L83" s="122"/>
      <c r="M83" s="130"/>
      <c r="N83" s="41">
        <f>IF(AND(J83&gt;0,K83&gt;0),N82,  IF(AND(K83&lt;&gt;"",K83&lt;&gt;0),IF(AND(L83="Pago",OR(E83='PC Receitas'!$AZ$16,E83='PC Receitas'!$AZ$17,E83='PC Receitas'!$AZ$18,E83='PC Receitas'!$AZ$19,E83='PC Receitas'!$AZ$20,E83='PC Receitas'!$AZ$21,E83='PC Receitas'!$AZ$22,E83='PC Receitas'!$AZ$23)),N82-K83,N82),IF(AND(L83="Pago",OR(E83='PC Receitas'!$AZ$4,E83='PC Receitas'!$AZ$5,E83='PC Receitas'!$AZ$6)),N82+J83,N82)))</f>
        <v>10600.150000000003</v>
      </c>
      <c r="S83" s="112" t="e">
        <f t="shared" si="4"/>
        <v>#N/A</v>
      </c>
      <c r="T83" s="109" t="e">
        <f t="shared" si="5"/>
        <v>#N/A</v>
      </c>
      <c r="U83" s="109" t="e">
        <f t="shared" si="6"/>
        <v>#N/A</v>
      </c>
      <c r="V83" s="109" t="e">
        <f t="shared" si="7"/>
        <v>#N/A</v>
      </c>
      <c r="W83" s="239" t="e">
        <f>VLOOKUP(E83,'PC Receitas'!$AZ$4:$BB$23,3,FALSE)</f>
        <v>#N/A</v>
      </c>
    </row>
    <row r="84" spans="1:23" ht="19.5" customHeight="1" thickTop="1" thickBot="1" x14ac:dyDescent="0.3">
      <c r="A84" s="209"/>
      <c r="C84" s="43"/>
      <c r="D84" s="43"/>
      <c r="E84" s="43"/>
      <c r="F84" s="136"/>
      <c r="G84" s="43"/>
      <c r="H84" s="43"/>
      <c r="I84" s="43"/>
      <c r="J84" s="196"/>
      <c r="K84" s="196"/>
      <c r="L84" s="122"/>
      <c r="M84" s="130"/>
      <c r="N84" s="41">
        <f>IF(AND(J84&gt;0,K84&gt;0),N83,  IF(AND(K84&lt;&gt;"",K84&lt;&gt;0),IF(AND(L84="Pago",OR(E84='PC Receitas'!$AZ$16,E84='PC Receitas'!$AZ$17,E84='PC Receitas'!$AZ$18,E84='PC Receitas'!$AZ$19,E84='PC Receitas'!$AZ$20,E84='PC Receitas'!$AZ$21,E84='PC Receitas'!$AZ$22,E84='PC Receitas'!$AZ$23)),N83-K84,N83),IF(AND(L84="Pago",OR(E84='PC Receitas'!$AZ$4,E84='PC Receitas'!$AZ$5,E84='PC Receitas'!$AZ$6)),N83+J84,N83)))</f>
        <v>10600.150000000003</v>
      </c>
      <c r="S84" s="112" t="e">
        <f t="shared" si="4"/>
        <v>#N/A</v>
      </c>
      <c r="T84" s="109" t="e">
        <f t="shared" si="5"/>
        <v>#N/A</v>
      </c>
      <c r="U84" s="109" t="e">
        <f t="shared" si="6"/>
        <v>#N/A</v>
      </c>
      <c r="V84" s="109" t="e">
        <f t="shared" si="7"/>
        <v>#N/A</v>
      </c>
      <c r="W84" s="239" t="e">
        <f>VLOOKUP(E84,'PC Receitas'!$AZ$4:$BB$23,3,FALSE)</f>
        <v>#N/A</v>
      </c>
    </row>
    <row r="85" spans="1:23" ht="19.5" customHeight="1" thickTop="1" thickBot="1" x14ac:dyDescent="0.3">
      <c r="A85" s="209"/>
      <c r="C85" s="43"/>
      <c r="D85" s="43"/>
      <c r="E85" s="43"/>
      <c r="F85" s="136"/>
      <c r="G85" s="43"/>
      <c r="H85" s="43"/>
      <c r="I85" s="43"/>
      <c r="J85" s="196"/>
      <c r="K85" s="196"/>
      <c r="L85" s="122"/>
      <c r="M85" s="130"/>
      <c r="N85" s="41">
        <f>IF(AND(J85&gt;0,K85&gt;0),N84,  IF(AND(K85&lt;&gt;"",K85&lt;&gt;0),IF(AND(L85="Pago",OR(E85='PC Receitas'!$AZ$16,E85='PC Receitas'!$AZ$17,E85='PC Receitas'!$AZ$18,E85='PC Receitas'!$AZ$19,E85='PC Receitas'!$AZ$20,E85='PC Receitas'!$AZ$21,E85='PC Receitas'!$AZ$22,E85='PC Receitas'!$AZ$23)),N84-K85,N84),IF(AND(L85="Pago",OR(E85='PC Receitas'!$AZ$4,E85='PC Receitas'!$AZ$5,E85='PC Receitas'!$AZ$6)),N84+J85,N84)))</f>
        <v>10600.150000000003</v>
      </c>
      <c r="S85" s="112" t="e">
        <f t="shared" si="4"/>
        <v>#N/A</v>
      </c>
      <c r="T85" s="109" t="e">
        <f t="shared" si="5"/>
        <v>#N/A</v>
      </c>
      <c r="U85" s="109" t="e">
        <f t="shared" si="6"/>
        <v>#N/A</v>
      </c>
      <c r="V85" s="109" t="e">
        <f t="shared" si="7"/>
        <v>#N/A</v>
      </c>
      <c r="W85" s="239" t="e">
        <f>VLOOKUP(E85,'PC Receitas'!$AZ$4:$BB$23,3,FALSE)</f>
        <v>#N/A</v>
      </c>
    </row>
    <row r="86" spans="1:23" ht="19.5" customHeight="1" thickTop="1" thickBot="1" x14ac:dyDescent="0.3">
      <c r="A86" s="209"/>
      <c r="C86" s="43"/>
      <c r="D86" s="43"/>
      <c r="E86" s="43"/>
      <c r="F86" s="136"/>
      <c r="G86" s="43"/>
      <c r="H86" s="43"/>
      <c r="I86" s="43"/>
      <c r="J86" s="196"/>
      <c r="K86" s="196"/>
      <c r="L86" s="122"/>
      <c r="M86" s="130"/>
      <c r="N86" s="41">
        <f>IF(AND(J86&gt;0,K86&gt;0),N85,  IF(AND(K86&lt;&gt;"",K86&lt;&gt;0),IF(AND(L86="Pago",OR(E86='PC Receitas'!$AZ$16,E86='PC Receitas'!$AZ$17,E86='PC Receitas'!$AZ$18,E86='PC Receitas'!$AZ$19,E86='PC Receitas'!$AZ$20,E86='PC Receitas'!$AZ$21,E86='PC Receitas'!$AZ$22,E86='PC Receitas'!$AZ$23)),N85-K86,N85),IF(AND(L86="Pago",OR(E86='PC Receitas'!$AZ$4,E86='PC Receitas'!$AZ$5,E86='PC Receitas'!$AZ$6)),N85+J86,N85)))</f>
        <v>10600.150000000003</v>
      </c>
      <c r="S86" s="112" t="e">
        <f t="shared" si="4"/>
        <v>#N/A</v>
      </c>
      <c r="T86" s="109" t="e">
        <f t="shared" si="5"/>
        <v>#N/A</v>
      </c>
      <c r="U86" s="109" t="e">
        <f t="shared" si="6"/>
        <v>#N/A</v>
      </c>
      <c r="V86" s="109" t="e">
        <f t="shared" si="7"/>
        <v>#N/A</v>
      </c>
      <c r="W86" s="239" t="e">
        <f>VLOOKUP(E86,'PC Receitas'!$AZ$4:$BB$23,3,FALSE)</f>
        <v>#N/A</v>
      </c>
    </row>
    <row r="87" spans="1:23" ht="19.5" customHeight="1" thickTop="1" thickBot="1" x14ac:dyDescent="0.3">
      <c r="A87" s="209"/>
      <c r="C87" s="43"/>
      <c r="D87" s="43"/>
      <c r="E87" s="43"/>
      <c r="F87" s="136"/>
      <c r="G87" s="43"/>
      <c r="H87" s="43"/>
      <c r="I87" s="43"/>
      <c r="J87" s="196"/>
      <c r="K87" s="196"/>
      <c r="L87" s="122"/>
      <c r="M87" s="130"/>
      <c r="N87" s="41">
        <f>IF(AND(J87&gt;0,K87&gt;0),N86,  IF(AND(K87&lt;&gt;"",K87&lt;&gt;0),IF(AND(L87="Pago",OR(E87='PC Receitas'!$AZ$16,E87='PC Receitas'!$AZ$17,E87='PC Receitas'!$AZ$18,E87='PC Receitas'!$AZ$19,E87='PC Receitas'!$AZ$20,E87='PC Receitas'!$AZ$21,E87='PC Receitas'!$AZ$22,E87='PC Receitas'!$AZ$23)),N86-K87,N86),IF(AND(L87="Pago",OR(E87='PC Receitas'!$AZ$4,E87='PC Receitas'!$AZ$5,E87='PC Receitas'!$AZ$6)),N86+J87,N86)))</f>
        <v>10600.150000000003</v>
      </c>
      <c r="S87" s="112" t="e">
        <f t="shared" si="4"/>
        <v>#N/A</v>
      </c>
      <c r="T87" s="109" t="e">
        <f t="shared" si="5"/>
        <v>#N/A</v>
      </c>
      <c r="U87" s="109" t="e">
        <f t="shared" si="6"/>
        <v>#N/A</v>
      </c>
      <c r="V87" s="109" t="e">
        <f t="shared" si="7"/>
        <v>#N/A</v>
      </c>
      <c r="W87" s="239" t="e">
        <f>VLOOKUP(E87,'PC Receitas'!$AZ$4:$BB$23,3,FALSE)</f>
        <v>#N/A</v>
      </c>
    </row>
    <row r="88" spans="1:23" ht="19.5" customHeight="1" thickTop="1" thickBot="1" x14ac:dyDescent="0.3">
      <c r="A88" s="209"/>
      <c r="C88" s="43"/>
      <c r="D88" s="43"/>
      <c r="E88" s="43"/>
      <c r="F88" s="136"/>
      <c r="G88" s="43"/>
      <c r="H88" s="43"/>
      <c r="I88" s="43"/>
      <c r="J88" s="196"/>
      <c r="K88" s="196"/>
      <c r="L88" s="122"/>
      <c r="M88" s="130"/>
      <c r="N88" s="41">
        <f>IF(AND(J88&gt;0,K88&gt;0),N87,  IF(AND(K88&lt;&gt;"",K88&lt;&gt;0),IF(AND(L88="Pago",OR(E88='PC Receitas'!$AZ$16,E88='PC Receitas'!$AZ$17,E88='PC Receitas'!$AZ$18,E88='PC Receitas'!$AZ$19,E88='PC Receitas'!$AZ$20,E88='PC Receitas'!$AZ$21,E88='PC Receitas'!$AZ$22,E88='PC Receitas'!$AZ$23)),N87-K88,N87),IF(AND(L88="Pago",OR(E88='PC Receitas'!$AZ$4,E88='PC Receitas'!$AZ$5,E88='PC Receitas'!$AZ$6)),N87+J88,N87)))</f>
        <v>10600.150000000003</v>
      </c>
      <c r="S88" s="112" t="e">
        <f t="shared" si="4"/>
        <v>#N/A</v>
      </c>
      <c r="T88" s="109" t="e">
        <f t="shared" si="5"/>
        <v>#N/A</v>
      </c>
      <c r="U88" s="109" t="e">
        <f t="shared" si="6"/>
        <v>#N/A</v>
      </c>
      <c r="V88" s="109" t="e">
        <f t="shared" si="7"/>
        <v>#N/A</v>
      </c>
      <c r="W88" s="239" t="e">
        <f>VLOOKUP(E88,'PC Receitas'!$AZ$4:$BB$23,3,FALSE)</f>
        <v>#N/A</v>
      </c>
    </row>
    <row r="89" spans="1:23" ht="19.5" customHeight="1" thickTop="1" thickBot="1" x14ac:dyDescent="0.3">
      <c r="A89" s="209"/>
      <c r="C89" s="43"/>
      <c r="D89" s="43"/>
      <c r="E89" s="43"/>
      <c r="F89" s="136"/>
      <c r="G89" s="43"/>
      <c r="H89" s="43"/>
      <c r="I89" s="43"/>
      <c r="J89" s="196"/>
      <c r="K89" s="196"/>
      <c r="L89" s="122"/>
      <c r="M89" s="130"/>
      <c r="N89" s="41">
        <f>IF(AND(J89&gt;0,K89&gt;0),N88,  IF(AND(K89&lt;&gt;"",K89&lt;&gt;0),IF(AND(L89="Pago",OR(E89='PC Receitas'!$AZ$16,E89='PC Receitas'!$AZ$17,E89='PC Receitas'!$AZ$18,E89='PC Receitas'!$AZ$19,E89='PC Receitas'!$AZ$20,E89='PC Receitas'!$AZ$21,E89='PC Receitas'!$AZ$22,E89='PC Receitas'!$AZ$23)),N88-K89,N88),IF(AND(L89="Pago",OR(E89='PC Receitas'!$AZ$4,E89='PC Receitas'!$AZ$5,E89='PC Receitas'!$AZ$6)),N88+J89,N88)))</f>
        <v>10600.150000000003</v>
      </c>
      <c r="S89" s="112" t="e">
        <f t="shared" si="4"/>
        <v>#N/A</v>
      </c>
      <c r="T89" s="109" t="e">
        <f t="shared" si="5"/>
        <v>#N/A</v>
      </c>
      <c r="U89" s="109" t="e">
        <f t="shared" si="6"/>
        <v>#N/A</v>
      </c>
      <c r="V89" s="109" t="e">
        <f t="shared" si="7"/>
        <v>#N/A</v>
      </c>
      <c r="W89" s="239" t="e">
        <f>VLOOKUP(E89,'PC Receitas'!$AZ$4:$BB$23,3,FALSE)</f>
        <v>#N/A</v>
      </c>
    </row>
    <row r="90" spans="1:23" ht="19.5" customHeight="1" thickTop="1" thickBot="1" x14ac:dyDescent="0.3">
      <c r="A90" s="209"/>
      <c r="C90" s="43"/>
      <c r="D90" s="43"/>
      <c r="E90" s="43"/>
      <c r="F90" s="136"/>
      <c r="G90" s="43"/>
      <c r="H90" s="43"/>
      <c r="I90" s="43"/>
      <c r="J90" s="196"/>
      <c r="K90" s="196"/>
      <c r="L90" s="122"/>
      <c r="M90" s="130"/>
      <c r="N90" s="41">
        <f>IF(AND(J90&gt;0,K90&gt;0),N89,  IF(AND(K90&lt;&gt;"",K90&lt;&gt;0),IF(AND(L90="Pago",OR(E90='PC Receitas'!$AZ$16,E90='PC Receitas'!$AZ$17,E90='PC Receitas'!$AZ$18,E90='PC Receitas'!$AZ$19,E90='PC Receitas'!$AZ$20,E90='PC Receitas'!$AZ$21,E90='PC Receitas'!$AZ$22,E90='PC Receitas'!$AZ$23)),N89-K90,N89),IF(AND(L90="Pago",OR(E90='PC Receitas'!$AZ$4,E90='PC Receitas'!$AZ$5,E90='PC Receitas'!$AZ$6)),N89+J90,N89)))</f>
        <v>10600.150000000003</v>
      </c>
      <c r="S90" s="112" t="e">
        <f t="shared" si="4"/>
        <v>#N/A</v>
      </c>
      <c r="T90" s="109" t="e">
        <f t="shared" si="5"/>
        <v>#N/A</v>
      </c>
      <c r="U90" s="109" t="e">
        <f t="shared" si="6"/>
        <v>#N/A</v>
      </c>
      <c r="V90" s="109" t="e">
        <f t="shared" si="7"/>
        <v>#N/A</v>
      </c>
      <c r="W90" s="239" t="e">
        <f>VLOOKUP(E90,'PC Receitas'!$AZ$4:$BB$23,3,FALSE)</f>
        <v>#N/A</v>
      </c>
    </row>
    <row r="91" spans="1:23" ht="19.5" customHeight="1" thickTop="1" thickBot="1" x14ac:dyDescent="0.3">
      <c r="A91" s="209"/>
      <c r="C91" s="43"/>
      <c r="D91" s="43"/>
      <c r="E91" s="43"/>
      <c r="F91" s="136"/>
      <c r="G91" s="43"/>
      <c r="H91" s="43"/>
      <c r="I91" s="43"/>
      <c r="J91" s="196"/>
      <c r="K91" s="196"/>
      <c r="L91" s="122"/>
      <c r="M91" s="130"/>
      <c r="N91" s="41">
        <f>IF(AND(J91&gt;0,K91&gt;0),N90,  IF(AND(K91&lt;&gt;"",K91&lt;&gt;0),IF(AND(L91="Pago",OR(E91='PC Receitas'!$AZ$16,E91='PC Receitas'!$AZ$17,E91='PC Receitas'!$AZ$18,E91='PC Receitas'!$AZ$19,E91='PC Receitas'!$AZ$20,E91='PC Receitas'!$AZ$21,E91='PC Receitas'!$AZ$22,E91='PC Receitas'!$AZ$23)),N90-K91,N90),IF(AND(L91="Pago",OR(E91='PC Receitas'!$AZ$4,E91='PC Receitas'!$AZ$5,E91='PC Receitas'!$AZ$6)),N90+J91,N90)))</f>
        <v>10600.150000000003</v>
      </c>
      <c r="S91" s="112" t="e">
        <f t="shared" si="4"/>
        <v>#N/A</v>
      </c>
      <c r="T91" s="109" t="e">
        <f t="shared" si="5"/>
        <v>#N/A</v>
      </c>
      <c r="U91" s="109" t="e">
        <f t="shared" si="6"/>
        <v>#N/A</v>
      </c>
      <c r="V91" s="109" t="e">
        <f t="shared" si="7"/>
        <v>#N/A</v>
      </c>
      <c r="W91" s="239" t="e">
        <f>VLOOKUP(E91,'PC Receitas'!$AZ$4:$BB$23,3,FALSE)</f>
        <v>#N/A</v>
      </c>
    </row>
    <row r="92" spans="1:23" ht="19.5" customHeight="1" thickTop="1" thickBot="1" x14ac:dyDescent="0.3">
      <c r="A92" s="209"/>
      <c r="C92" s="43"/>
      <c r="D92" s="43"/>
      <c r="E92" s="43"/>
      <c r="F92" s="136"/>
      <c r="G92" s="43"/>
      <c r="H92" s="43"/>
      <c r="I92" s="43"/>
      <c r="J92" s="196"/>
      <c r="K92" s="196"/>
      <c r="L92" s="122"/>
      <c r="M92" s="130"/>
      <c r="N92" s="41">
        <f>IF(AND(J92&gt;0,K92&gt;0),N91,  IF(AND(K92&lt;&gt;"",K92&lt;&gt;0),IF(AND(L92="Pago",OR(E92='PC Receitas'!$AZ$16,E92='PC Receitas'!$AZ$17,E92='PC Receitas'!$AZ$18,E92='PC Receitas'!$AZ$19,E92='PC Receitas'!$AZ$20,E92='PC Receitas'!$AZ$21,E92='PC Receitas'!$AZ$22,E92='PC Receitas'!$AZ$23)),N91-K92,N91),IF(AND(L92="Pago",OR(E92='PC Receitas'!$AZ$4,E92='PC Receitas'!$AZ$5,E92='PC Receitas'!$AZ$6)),N91+J92,N91)))</f>
        <v>10600.150000000003</v>
      </c>
      <c r="S92" s="112" t="e">
        <f t="shared" si="4"/>
        <v>#N/A</v>
      </c>
      <c r="T92" s="109" t="e">
        <f t="shared" si="5"/>
        <v>#N/A</v>
      </c>
      <c r="U92" s="109" t="e">
        <f t="shared" si="6"/>
        <v>#N/A</v>
      </c>
      <c r="V92" s="109" t="e">
        <f t="shared" si="7"/>
        <v>#N/A</v>
      </c>
      <c r="W92" s="239" t="e">
        <f>VLOOKUP(E92,'PC Receitas'!$AZ$4:$BB$23,3,FALSE)</f>
        <v>#N/A</v>
      </c>
    </row>
    <row r="93" spans="1:23" ht="19.5" customHeight="1" thickTop="1" thickBot="1" x14ac:dyDescent="0.3">
      <c r="A93" s="209"/>
      <c r="C93" s="43"/>
      <c r="D93" s="43"/>
      <c r="E93" s="43"/>
      <c r="F93" s="136"/>
      <c r="G93" s="43"/>
      <c r="H93" s="43"/>
      <c r="I93" s="43"/>
      <c r="J93" s="196"/>
      <c r="K93" s="196"/>
      <c r="L93" s="122"/>
      <c r="M93" s="130"/>
      <c r="N93" s="41">
        <f>IF(AND(J93&gt;0,K93&gt;0),N92,  IF(AND(K93&lt;&gt;"",K93&lt;&gt;0),IF(AND(L93="Pago",OR(E93='PC Receitas'!$AZ$16,E93='PC Receitas'!$AZ$17,E93='PC Receitas'!$AZ$18,E93='PC Receitas'!$AZ$19,E93='PC Receitas'!$AZ$20,E93='PC Receitas'!$AZ$21,E93='PC Receitas'!$AZ$22,E93='PC Receitas'!$AZ$23)),N92-K93,N92),IF(AND(L93="Pago",OR(E93='PC Receitas'!$AZ$4,E93='PC Receitas'!$AZ$5,E93='PC Receitas'!$AZ$6)),N92+J93,N92)))</f>
        <v>10600.150000000003</v>
      </c>
      <c r="S93" s="112" t="e">
        <f t="shared" si="4"/>
        <v>#N/A</v>
      </c>
      <c r="T93" s="109" t="e">
        <f t="shared" si="5"/>
        <v>#N/A</v>
      </c>
      <c r="U93" s="109" t="e">
        <f t="shared" si="6"/>
        <v>#N/A</v>
      </c>
      <c r="V93" s="109" t="e">
        <f t="shared" si="7"/>
        <v>#N/A</v>
      </c>
      <c r="W93" s="239" t="e">
        <f>VLOOKUP(E93,'PC Receitas'!$AZ$4:$BB$23,3,FALSE)</f>
        <v>#N/A</v>
      </c>
    </row>
    <row r="94" spans="1:23" ht="19.5" customHeight="1" thickTop="1" thickBot="1" x14ac:dyDescent="0.3">
      <c r="A94" s="209"/>
      <c r="C94" s="43"/>
      <c r="D94" s="43"/>
      <c r="E94" s="43"/>
      <c r="F94" s="136"/>
      <c r="G94" s="43"/>
      <c r="H94" s="43"/>
      <c r="I94" s="43"/>
      <c r="J94" s="196"/>
      <c r="K94" s="196"/>
      <c r="L94" s="122"/>
      <c r="M94" s="130"/>
      <c r="N94" s="41">
        <f>IF(AND(J94&gt;0,K94&gt;0),N93,  IF(AND(K94&lt;&gt;"",K94&lt;&gt;0),IF(AND(L94="Pago",OR(E94='PC Receitas'!$AZ$16,E94='PC Receitas'!$AZ$17,E94='PC Receitas'!$AZ$18,E94='PC Receitas'!$AZ$19,E94='PC Receitas'!$AZ$20,E94='PC Receitas'!$AZ$21,E94='PC Receitas'!$AZ$22,E94='PC Receitas'!$AZ$23)),N93-K94,N93),IF(AND(L94="Pago",OR(E94='PC Receitas'!$AZ$4,E94='PC Receitas'!$AZ$5,E94='PC Receitas'!$AZ$6)),N93+J94,N93)))</f>
        <v>10600.150000000003</v>
      </c>
      <c r="S94" s="112" t="e">
        <f t="shared" si="4"/>
        <v>#N/A</v>
      </c>
      <c r="T94" s="109" t="e">
        <f t="shared" si="5"/>
        <v>#N/A</v>
      </c>
      <c r="U94" s="109" t="e">
        <f t="shared" si="6"/>
        <v>#N/A</v>
      </c>
      <c r="V94" s="109" t="e">
        <f t="shared" si="7"/>
        <v>#N/A</v>
      </c>
      <c r="W94" s="239" t="e">
        <f>VLOOKUP(E94,'PC Receitas'!$AZ$4:$BB$23,3,FALSE)</f>
        <v>#N/A</v>
      </c>
    </row>
    <row r="95" spans="1:23" ht="19.5" customHeight="1" thickTop="1" thickBot="1" x14ac:dyDescent="0.3">
      <c r="A95" s="209"/>
      <c r="C95" s="43"/>
      <c r="D95" s="43"/>
      <c r="E95" s="43"/>
      <c r="F95" s="136"/>
      <c r="G95" s="43"/>
      <c r="H95" s="43"/>
      <c r="I95" s="43"/>
      <c r="J95" s="196"/>
      <c r="K95" s="196"/>
      <c r="L95" s="122"/>
      <c r="M95" s="130"/>
      <c r="N95" s="41">
        <f>IF(AND(J95&gt;0,K95&gt;0),N94,  IF(AND(K95&lt;&gt;"",K95&lt;&gt;0),IF(AND(L95="Pago",OR(E95='PC Receitas'!$AZ$16,E95='PC Receitas'!$AZ$17,E95='PC Receitas'!$AZ$18,E95='PC Receitas'!$AZ$19,E95='PC Receitas'!$AZ$20,E95='PC Receitas'!$AZ$21,E95='PC Receitas'!$AZ$22,E95='PC Receitas'!$AZ$23)),N94-K95,N94),IF(AND(L95="Pago",OR(E95='PC Receitas'!$AZ$4,E95='PC Receitas'!$AZ$5,E95='PC Receitas'!$AZ$6)),N94+J95,N94)))</f>
        <v>10600.150000000003</v>
      </c>
      <c r="S95" s="112" t="e">
        <f t="shared" si="4"/>
        <v>#N/A</v>
      </c>
      <c r="T95" s="109" t="e">
        <f t="shared" si="5"/>
        <v>#N/A</v>
      </c>
      <c r="U95" s="109" t="e">
        <f t="shared" si="6"/>
        <v>#N/A</v>
      </c>
      <c r="V95" s="109" t="e">
        <f t="shared" si="7"/>
        <v>#N/A</v>
      </c>
      <c r="W95" s="239" t="e">
        <f>VLOOKUP(E95,'PC Receitas'!$AZ$4:$BB$23,3,FALSE)</f>
        <v>#N/A</v>
      </c>
    </row>
    <row r="96" spans="1:23" ht="19.5" customHeight="1" thickTop="1" thickBot="1" x14ac:dyDescent="0.3">
      <c r="A96" s="209"/>
      <c r="C96" s="43"/>
      <c r="D96" s="43"/>
      <c r="E96" s="43"/>
      <c r="F96" s="136"/>
      <c r="G96" s="43"/>
      <c r="H96" s="43"/>
      <c r="I96" s="43"/>
      <c r="J96" s="196"/>
      <c r="K96" s="196"/>
      <c r="L96" s="122"/>
      <c r="M96" s="130"/>
      <c r="N96" s="41">
        <f>IF(AND(J96&gt;0,K96&gt;0),N95,  IF(AND(K96&lt;&gt;"",K96&lt;&gt;0),IF(AND(L96="Pago",OR(E96='PC Receitas'!$AZ$16,E96='PC Receitas'!$AZ$17,E96='PC Receitas'!$AZ$18,E96='PC Receitas'!$AZ$19,E96='PC Receitas'!$AZ$20,E96='PC Receitas'!$AZ$21,E96='PC Receitas'!$AZ$22,E96='PC Receitas'!$AZ$23)),N95-K96,N95),IF(AND(L96="Pago",OR(E96='PC Receitas'!$AZ$4,E96='PC Receitas'!$AZ$5,E96='PC Receitas'!$AZ$6)),N95+J96,N95)))</f>
        <v>10600.150000000003</v>
      </c>
      <c r="S96" s="112" t="e">
        <f t="shared" si="4"/>
        <v>#N/A</v>
      </c>
      <c r="T96" s="109" t="e">
        <f t="shared" si="5"/>
        <v>#N/A</v>
      </c>
      <c r="U96" s="109" t="e">
        <f t="shared" si="6"/>
        <v>#N/A</v>
      </c>
      <c r="V96" s="109" t="e">
        <f t="shared" si="7"/>
        <v>#N/A</v>
      </c>
      <c r="W96" s="239" t="e">
        <f>VLOOKUP(E96,'PC Receitas'!$AZ$4:$BB$23,3,FALSE)</f>
        <v>#N/A</v>
      </c>
    </row>
    <row r="97" spans="1:23" ht="19.5" customHeight="1" thickTop="1" thickBot="1" x14ac:dyDescent="0.3">
      <c r="A97" s="209"/>
      <c r="C97" s="43"/>
      <c r="D97" s="43"/>
      <c r="E97" s="43"/>
      <c r="F97" s="136"/>
      <c r="G97" s="43"/>
      <c r="H97" s="43"/>
      <c r="I97" s="43"/>
      <c r="J97" s="196"/>
      <c r="K97" s="196"/>
      <c r="L97" s="122"/>
      <c r="M97" s="130"/>
      <c r="N97" s="41">
        <f>IF(AND(J97&gt;0,K97&gt;0),N96,  IF(AND(K97&lt;&gt;"",K97&lt;&gt;0),IF(AND(L97="Pago",OR(E97='PC Receitas'!$AZ$16,E97='PC Receitas'!$AZ$17,E97='PC Receitas'!$AZ$18,E97='PC Receitas'!$AZ$19,E97='PC Receitas'!$AZ$20,E97='PC Receitas'!$AZ$21,E97='PC Receitas'!$AZ$22,E97='PC Receitas'!$AZ$23)),N96-K97,N96),IF(AND(L97="Pago",OR(E97='PC Receitas'!$AZ$4,E97='PC Receitas'!$AZ$5,E97='PC Receitas'!$AZ$6)),N96+J97,N96)))</f>
        <v>10600.150000000003</v>
      </c>
      <c r="S97" s="112" t="e">
        <f t="shared" si="4"/>
        <v>#N/A</v>
      </c>
      <c r="T97" s="109" t="e">
        <f t="shared" si="5"/>
        <v>#N/A</v>
      </c>
      <c r="U97" s="109" t="e">
        <f t="shared" si="6"/>
        <v>#N/A</v>
      </c>
      <c r="V97" s="109" t="e">
        <f t="shared" si="7"/>
        <v>#N/A</v>
      </c>
      <c r="W97" s="239" t="e">
        <f>VLOOKUP(E97,'PC Receitas'!$AZ$4:$BB$23,3,FALSE)</f>
        <v>#N/A</v>
      </c>
    </row>
    <row r="98" spans="1:23" ht="19.5" customHeight="1" thickTop="1" thickBot="1" x14ac:dyDescent="0.3">
      <c r="A98" s="209"/>
      <c r="C98" s="43"/>
      <c r="D98" s="43"/>
      <c r="E98" s="43"/>
      <c r="F98" s="136"/>
      <c r="G98" s="43"/>
      <c r="H98" s="43"/>
      <c r="I98" s="43"/>
      <c r="J98" s="196"/>
      <c r="K98" s="196"/>
      <c r="L98" s="122"/>
      <c r="M98" s="130"/>
      <c r="N98" s="41">
        <f>IF(AND(J98&gt;0,K98&gt;0),N97,  IF(AND(K98&lt;&gt;"",K98&lt;&gt;0),IF(AND(L98="Pago",OR(E98='PC Receitas'!$AZ$16,E98='PC Receitas'!$AZ$17,E98='PC Receitas'!$AZ$18,E98='PC Receitas'!$AZ$19,E98='PC Receitas'!$AZ$20,E98='PC Receitas'!$AZ$21,E98='PC Receitas'!$AZ$22,E98='PC Receitas'!$AZ$23)),N97-K98,N97),IF(AND(L98="Pago",OR(E98='PC Receitas'!$AZ$4,E98='PC Receitas'!$AZ$5,E98='PC Receitas'!$AZ$6)),N97+J98,N97)))</f>
        <v>10600.150000000003</v>
      </c>
      <c r="S98" s="112" t="e">
        <f t="shared" si="4"/>
        <v>#N/A</v>
      </c>
      <c r="T98" s="109" t="e">
        <f t="shared" si="5"/>
        <v>#N/A</v>
      </c>
      <c r="U98" s="109" t="e">
        <f t="shared" si="6"/>
        <v>#N/A</v>
      </c>
      <c r="V98" s="109" t="e">
        <f t="shared" si="7"/>
        <v>#N/A</v>
      </c>
      <c r="W98" s="239" t="e">
        <f>VLOOKUP(E98,'PC Receitas'!$AZ$4:$BB$23,3,FALSE)</f>
        <v>#N/A</v>
      </c>
    </row>
    <row r="99" spans="1:23" ht="19.5" customHeight="1" thickTop="1" thickBot="1" x14ac:dyDescent="0.3">
      <c r="A99" s="209"/>
      <c r="C99" s="43"/>
      <c r="D99" s="43"/>
      <c r="E99" s="43"/>
      <c r="F99" s="136"/>
      <c r="G99" s="43"/>
      <c r="H99" s="43"/>
      <c r="I99" s="43"/>
      <c r="J99" s="196"/>
      <c r="K99" s="196"/>
      <c r="L99" s="122"/>
      <c r="M99" s="130"/>
      <c r="N99" s="41">
        <f>IF(AND(J99&gt;0,K99&gt;0),N98,  IF(AND(K99&lt;&gt;"",K99&lt;&gt;0),IF(AND(L99="Pago",OR(E99='PC Receitas'!$AZ$16,E99='PC Receitas'!$AZ$17,E99='PC Receitas'!$AZ$18,E99='PC Receitas'!$AZ$19,E99='PC Receitas'!$AZ$20,E99='PC Receitas'!$AZ$21,E99='PC Receitas'!$AZ$22,E99='PC Receitas'!$AZ$23)),N98-K99,N98),IF(AND(L99="Pago",OR(E99='PC Receitas'!$AZ$4,E99='PC Receitas'!$AZ$5,E99='PC Receitas'!$AZ$6)),N98+J99,N98)))</f>
        <v>10600.150000000003</v>
      </c>
      <c r="S99" s="112" t="e">
        <f t="shared" si="4"/>
        <v>#N/A</v>
      </c>
      <c r="T99" s="109" t="e">
        <f t="shared" si="5"/>
        <v>#N/A</v>
      </c>
      <c r="U99" s="109" t="e">
        <f t="shared" si="6"/>
        <v>#N/A</v>
      </c>
      <c r="V99" s="109" t="e">
        <f t="shared" si="7"/>
        <v>#N/A</v>
      </c>
      <c r="W99" s="239" t="e">
        <f>VLOOKUP(E99,'PC Receitas'!$AZ$4:$BB$23,3,FALSE)</f>
        <v>#N/A</v>
      </c>
    </row>
    <row r="100" spans="1:23" ht="19.5" customHeight="1" thickTop="1" thickBot="1" x14ac:dyDescent="0.3">
      <c r="A100" s="209"/>
      <c r="C100" s="43"/>
      <c r="D100" s="43"/>
      <c r="E100" s="43"/>
      <c r="F100" s="136"/>
      <c r="G100" s="43"/>
      <c r="H100" s="43"/>
      <c r="I100" s="43"/>
      <c r="J100" s="196"/>
      <c r="K100" s="196"/>
      <c r="L100" s="122"/>
      <c r="M100" s="130"/>
      <c r="N100" s="41">
        <f>IF(AND(J100&gt;0,K100&gt;0),N99,  IF(AND(K100&lt;&gt;"",K100&lt;&gt;0),IF(AND(L100="Pago",OR(E100='PC Receitas'!$AZ$16,E100='PC Receitas'!$AZ$17,E100='PC Receitas'!$AZ$18,E100='PC Receitas'!$AZ$19,E100='PC Receitas'!$AZ$20,E100='PC Receitas'!$AZ$21,E100='PC Receitas'!$AZ$22,E100='PC Receitas'!$AZ$23)),N99-K100,N99),IF(AND(L100="Pago",OR(E100='PC Receitas'!$AZ$4,E100='PC Receitas'!$AZ$5,E100='PC Receitas'!$AZ$6)),N99+J100,N99)))</f>
        <v>10600.150000000003</v>
      </c>
      <c r="S100" s="112" t="e">
        <f t="shared" si="4"/>
        <v>#N/A</v>
      </c>
      <c r="T100" s="109" t="e">
        <f t="shared" si="5"/>
        <v>#N/A</v>
      </c>
      <c r="U100" s="109" t="e">
        <f t="shared" si="6"/>
        <v>#N/A</v>
      </c>
      <c r="V100" s="109" t="e">
        <f t="shared" si="7"/>
        <v>#N/A</v>
      </c>
      <c r="W100" s="239" t="e">
        <f>VLOOKUP(E100,'PC Receitas'!$AZ$4:$BB$23,3,FALSE)</f>
        <v>#N/A</v>
      </c>
    </row>
    <row r="101" spans="1:23" ht="19.5" customHeight="1" thickTop="1" thickBot="1" x14ac:dyDescent="0.3">
      <c r="A101" s="209"/>
      <c r="C101" s="43"/>
      <c r="D101" s="43"/>
      <c r="E101" s="43"/>
      <c r="F101" s="136"/>
      <c r="G101" s="43"/>
      <c r="H101" s="43"/>
      <c r="I101" s="43"/>
      <c r="J101" s="196"/>
      <c r="K101" s="196"/>
      <c r="L101" s="122"/>
      <c r="M101" s="130"/>
      <c r="N101" s="41">
        <f>IF(AND(J101&gt;0,K101&gt;0),N100,  IF(AND(K101&lt;&gt;"",K101&lt;&gt;0),IF(AND(L101="Pago",OR(E101='PC Receitas'!$AZ$16,E101='PC Receitas'!$AZ$17,E101='PC Receitas'!$AZ$18,E101='PC Receitas'!$AZ$19,E101='PC Receitas'!$AZ$20,E101='PC Receitas'!$AZ$21,E101='PC Receitas'!$AZ$22,E101='PC Receitas'!$AZ$23)),N100-K101,N100),IF(AND(L101="Pago",OR(E101='PC Receitas'!$AZ$4,E101='PC Receitas'!$AZ$5,E101='PC Receitas'!$AZ$6)),N100+J101,N100)))</f>
        <v>10600.150000000003</v>
      </c>
      <c r="S101" s="112" t="e">
        <f t="shared" si="4"/>
        <v>#N/A</v>
      </c>
      <c r="T101" s="109" t="e">
        <f t="shared" si="5"/>
        <v>#N/A</v>
      </c>
      <c r="U101" s="109" t="e">
        <f t="shared" si="6"/>
        <v>#N/A</v>
      </c>
      <c r="V101" s="109" t="e">
        <f t="shared" si="7"/>
        <v>#N/A</v>
      </c>
      <c r="W101" s="239" t="e">
        <f>VLOOKUP(E101,'PC Receitas'!$AZ$4:$BB$23,3,FALSE)</f>
        <v>#N/A</v>
      </c>
    </row>
    <row r="102" spans="1:23" ht="19.5" customHeight="1" thickTop="1" thickBot="1" x14ac:dyDescent="0.3">
      <c r="A102" s="209"/>
      <c r="C102" s="43"/>
      <c r="D102" s="43"/>
      <c r="E102" s="43"/>
      <c r="F102" s="136"/>
      <c r="G102" s="43"/>
      <c r="H102" s="43"/>
      <c r="I102" s="43"/>
      <c r="J102" s="196"/>
      <c r="K102" s="196"/>
      <c r="L102" s="122"/>
      <c r="M102" s="130"/>
      <c r="N102" s="41">
        <f>IF(AND(J102&gt;0,K102&gt;0),N101,  IF(AND(K102&lt;&gt;"",K102&lt;&gt;0),IF(AND(L102="Pago",OR(E102='PC Receitas'!$AZ$16,E102='PC Receitas'!$AZ$17,E102='PC Receitas'!$AZ$18,E102='PC Receitas'!$AZ$19,E102='PC Receitas'!$AZ$20,E102='PC Receitas'!$AZ$21,E102='PC Receitas'!$AZ$22,E102='PC Receitas'!$AZ$23)),N101-K102,N101),IF(AND(L102="Pago",OR(E102='PC Receitas'!$AZ$4,E102='PC Receitas'!$AZ$5,E102='PC Receitas'!$AZ$6)),N101+J102,N101)))</f>
        <v>10600.150000000003</v>
      </c>
      <c r="S102" s="112" t="e">
        <f t="shared" si="4"/>
        <v>#N/A</v>
      </c>
      <c r="T102" s="109" t="e">
        <f t="shared" si="5"/>
        <v>#N/A</v>
      </c>
      <c r="U102" s="109" t="e">
        <f t="shared" si="6"/>
        <v>#N/A</v>
      </c>
      <c r="V102" s="109" t="e">
        <f t="shared" si="7"/>
        <v>#N/A</v>
      </c>
      <c r="W102" s="239" t="e">
        <f>VLOOKUP(E102,'PC Receitas'!$AZ$4:$BB$23,3,FALSE)</f>
        <v>#N/A</v>
      </c>
    </row>
    <row r="103" spans="1:23" ht="19.5" customHeight="1" thickTop="1" thickBot="1" x14ac:dyDescent="0.3">
      <c r="A103" s="209"/>
      <c r="C103" s="43"/>
      <c r="D103" s="43"/>
      <c r="E103" s="43"/>
      <c r="F103" s="136"/>
      <c r="G103" s="43"/>
      <c r="H103" s="43"/>
      <c r="I103" s="43"/>
      <c r="J103" s="196"/>
      <c r="K103" s="196"/>
      <c r="L103" s="122"/>
      <c r="M103" s="130"/>
      <c r="N103" s="41">
        <f>IF(AND(J103&gt;0,K103&gt;0),N102,  IF(AND(K103&lt;&gt;"",K103&lt;&gt;0),IF(AND(L103="Pago",OR(E103='PC Receitas'!$AZ$16,E103='PC Receitas'!$AZ$17,E103='PC Receitas'!$AZ$18,E103='PC Receitas'!$AZ$19,E103='PC Receitas'!$AZ$20,E103='PC Receitas'!$AZ$21,E103='PC Receitas'!$AZ$22,E103='PC Receitas'!$AZ$23)),N102-K103,N102),IF(AND(L103="Pago",OR(E103='PC Receitas'!$AZ$4,E103='PC Receitas'!$AZ$5,E103='PC Receitas'!$AZ$6)),N102+J103,N102)))</f>
        <v>10600.150000000003</v>
      </c>
      <c r="S103" s="112" t="e">
        <f t="shared" si="4"/>
        <v>#N/A</v>
      </c>
      <c r="T103" s="109" t="e">
        <f t="shared" si="5"/>
        <v>#N/A</v>
      </c>
      <c r="U103" s="109" t="e">
        <f t="shared" si="6"/>
        <v>#N/A</v>
      </c>
      <c r="V103" s="109" t="e">
        <f t="shared" si="7"/>
        <v>#N/A</v>
      </c>
      <c r="W103" s="239" t="e">
        <f>VLOOKUP(E103,'PC Receitas'!$AZ$4:$BB$23,3,FALSE)</f>
        <v>#N/A</v>
      </c>
    </row>
    <row r="104" spans="1:23" ht="19.5" customHeight="1" thickTop="1" thickBot="1" x14ac:dyDescent="0.3">
      <c r="A104" s="209"/>
      <c r="C104" s="43"/>
      <c r="D104" s="43"/>
      <c r="E104" s="43"/>
      <c r="F104" s="136"/>
      <c r="G104" s="43"/>
      <c r="H104" s="43"/>
      <c r="I104" s="43"/>
      <c r="J104" s="196"/>
      <c r="K104" s="196"/>
      <c r="L104" s="122"/>
      <c r="M104" s="130"/>
      <c r="N104" s="41">
        <f>IF(AND(J104&gt;0,K104&gt;0),N103,  IF(AND(K104&lt;&gt;"",K104&lt;&gt;0),IF(AND(L104="Pago",OR(E104='PC Receitas'!$AZ$16,E104='PC Receitas'!$AZ$17,E104='PC Receitas'!$AZ$18,E104='PC Receitas'!$AZ$19,E104='PC Receitas'!$AZ$20,E104='PC Receitas'!$AZ$21,E104='PC Receitas'!$AZ$22,E104='PC Receitas'!$AZ$23)),N103-K104,N103),IF(AND(L104="Pago",OR(E104='PC Receitas'!$AZ$4,E104='PC Receitas'!$AZ$5,E104='PC Receitas'!$AZ$6)),N103+J104,N103)))</f>
        <v>10600.150000000003</v>
      </c>
      <c r="S104" s="112" t="e">
        <f t="shared" si="4"/>
        <v>#N/A</v>
      </c>
      <c r="T104" s="109" t="e">
        <f t="shared" si="5"/>
        <v>#N/A</v>
      </c>
      <c r="U104" s="109" t="e">
        <f t="shared" si="6"/>
        <v>#N/A</v>
      </c>
      <c r="V104" s="109" t="e">
        <f t="shared" si="7"/>
        <v>#N/A</v>
      </c>
      <c r="W104" s="239" t="e">
        <f>VLOOKUP(E104,'PC Receitas'!$AZ$4:$BB$23,3,FALSE)</f>
        <v>#N/A</v>
      </c>
    </row>
    <row r="105" spans="1:23" ht="19.5" customHeight="1" thickTop="1" thickBot="1" x14ac:dyDescent="0.3">
      <c r="A105" s="209"/>
      <c r="C105" s="43"/>
      <c r="D105" s="43"/>
      <c r="E105" s="43"/>
      <c r="F105" s="136"/>
      <c r="G105" s="43"/>
      <c r="H105" s="43"/>
      <c r="I105" s="43"/>
      <c r="J105" s="196"/>
      <c r="K105" s="196"/>
      <c r="L105" s="122"/>
      <c r="M105" s="130"/>
      <c r="N105" s="41">
        <f>IF(AND(J105&gt;0,K105&gt;0),N104,  IF(AND(K105&lt;&gt;"",K105&lt;&gt;0),IF(AND(L105="Pago",OR(E105='PC Receitas'!$AZ$16,E105='PC Receitas'!$AZ$17,E105='PC Receitas'!$AZ$18,E105='PC Receitas'!$AZ$19,E105='PC Receitas'!$AZ$20,E105='PC Receitas'!$AZ$21,E105='PC Receitas'!$AZ$22,E105='PC Receitas'!$AZ$23)),N104-K105,N104),IF(AND(L105="Pago",OR(E105='PC Receitas'!$AZ$4,E105='PC Receitas'!$AZ$5,E105='PC Receitas'!$AZ$6)),N104+J105,N104)))</f>
        <v>10600.150000000003</v>
      </c>
      <c r="S105" s="112" t="e">
        <f t="shared" si="4"/>
        <v>#N/A</v>
      </c>
      <c r="T105" s="109" t="e">
        <f t="shared" si="5"/>
        <v>#N/A</v>
      </c>
      <c r="U105" s="109" t="e">
        <f t="shared" si="6"/>
        <v>#N/A</v>
      </c>
      <c r="V105" s="109" t="e">
        <f t="shared" si="7"/>
        <v>#N/A</v>
      </c>
      <c r="W105" s="239" t="e">
        <f>VLOOKUP(E105,'PC Receitas'!$AZ$4:$BB$23,3,FALSE)</f>
        <v>#N/A</v>
      </c>
    </row>
    <row r="106" spans="1:23" ht="19.5" customHeight="1" thickTop="1" thickBot="1" x14ac:dyDescent="0.3">
      <c r="A106" s="209"/>
      <c r="C106" s="43"/>
      <c r="D106" s="43"/>
      <c r="E106" s="43"/>
      <c r="F106" s="136"/>
      <c r="G106" s="43"/>
      <c r="H106" s="43"/>
      <c r="I106" s="43"/>
      <c r="J106" s="196"/>
      <c r="K106" s="196"/>
      <c r="L106" s="122"/>
      <c r="M106" s="130"/>
      <c r="N106" s="41">
        <f>IF(AND(J106&gt;0,K106&gt;0),N105,  IF(AND(K106&lt;&gt;"",K106&lt;&gt;0),IF(AND(L106="Pago",OR(E106='PC Receitas'!$AZ$16,E106='PC Receitas'!$AZ$17,E106='PC Receitas'!$AZ$18,E106='PC Receitas'!$AZ$19,E106='PC Receitas'!$AZ$20,E106='PC Receitas'!$AZ$21,E106='PC Receitas'!$AZ$22,E106='PC Receitas'!$AZ$23)),N105-K106,N105),IF(AND(L106="Pago",OR(E106='PC Receitas'!$AZ$4,E106='PC Receitas'!$AZ$5,E106='PC Receitas'!$AZ$6)),N105+J106,N105)))</f>
        <v>10600.150000000003</v>
      </c>
      <c r="S106" s="112" t="e">
        <f t="shared" si="4"/>
        <v>#N/A</v>
      </c>
      <c r="T106" s="109" t="e">
        <f t="shared" si="5"/>
        <v>#N/A</v>
      </c>
      <c r="U106" s="109" t="e">
        <f t="shared" si="6"/>
        <v>#N/A</v>
      </c>
      <c r="V106" s="109" t="e">
        <f t="shared" si="7"/>
        <v>#N/A</v>
      </c>
      <c r="W106" s="239" t="e">
        <f>VLOOKUP(E106,'PC Receitas'!$AZ$4:$BB$23,3,FALSE)</f>
        <v>#N/A</v>
      </c>
    </row>
    <row r="107" spans="1:23" ht="19.5" customHeight="1" thickTop="1" thickBot="1" x14ac:dyDescent="0.3">
      <c r="A107" s="209"/>
      <c r="C107" s="43"/>
      <c r="D107" s="43"/>
      <c r="E107" s="43"/>
      <c r="F107" s="136"/>
      <c r="G107" s="43"/>
      <c r="H107" s="43"/>
      <c r="I107" s="43"/>
      <c r="J107" s="196"/>
      <c r="K107" s="196"/>
      <c r="L107" s="122"/>
      <c r="M107" s="130"/>
      <c r="N107" s="41">
        <f>IF(AND(J107&gt;0,K107&gt;0),N106,  IF(AND(K107&lt;&gt;"",K107&lt;&gt;0),IF(AND(L107="Pago",OR(E107='PC Receitas'!$AZ$16,E107='PC Receitas'!$AZ$17,E107='PC Receitas'!$AZ$18,E107='PC Receitas'!$AZ$19,E107='PC Receitas'!$AZ$20,E107='PC Receitas'!$AZ$21,E107='PC Receitas'!$AZ$22,E107='PC Receitas'!$AZ$23)),N106-K107,N106),IF(AND(L107="Pago",OR(E107='PC Receitas'!$AZ$4,E107='PC Receitas'!$AZ$5,E107='PC Receitas'!$AZ$6)),N106+J107,N106)))</f>
        <v>10600.150000000003</v>
      </c>
      <c r="S107" s="112" t="e">
        <f t="shared" si="4"/>
        <v>#N/A</v>
      </c>
      <c r="T107" s="109" t="e">
        <f t="shared" si="5"/>
        <v>#N/A</v>
      </c>
      <c r="U107" s="109" t="e">
        <f t="shared" si="6"/>
        <v>#N/A</v>
      </c>
      <c r="V107" s="109" t="e">
        <f t="shared" si="7"/>
        <v>#N/A</v>
      </c>
      <c r="W107" s="239" t="e">
        <f>VLOOKUP(E107,'PC Receitas'!$AZ$4:$BB$23,3,FALSE)</f>
        <v>#N/A</v>
      </c>
    </row>
    <row r="108" spans="1:23" ht="19.5" customHeight="1" thickTop="1" thickBot="1" x14ac:dyDescent="0.3">
      <c r="A108" s="209"/>
      <c r="C108" s="43"/>
      <c r="D108" s="43"/>
      <c r="E108" s="43"/>
      <c r="F108" s="136"/>
      <c r="G108" s="43"/>
      <c r="H108" s="43"/>
      <c r="I108" s="43"/>
      <c r="J108" s="196"/>
      <c r="K108" s="196"/>
      <c r="L108" s="122"/>
      <c r="M108" s="130"/>
      <c r="N108" s="41">
        <f>IF(AND(J108&gt;0,K108&gt;0),N107,  IF(AND(K108&lt;&gt;"",K108&lt;&gt;0),IF(AND(L108="Pago",OR(E108='PC Receitas'!$AZ$16,E108='PC Receitas'!$AZ$17,E108='PC Receitas'!$AZ$18,E108='PC Receitas'!$AZ$19,E108='PC Receitas'!$AZ$20,E108='PC Receitas'!$AZ$21,E108='PC Receitas'!$AZ$22,E108='PC Receitas'!$AZ$23)),N107-K108,N107),IF(AND(L108="Pago",OR(E108='PC Receitas'!$AZ$4,E108='PC Receitas'!$AZ$5,E108='PC Receitas'!$AZ$6)),N107+J108,N107)))</f>
        <v>10600.150000000003</v>
      </c>
      <c r="S108" s="112" t="e">
        <f t="shared" si="4"/>
        <v>#N/A</v>
      </c>
      <c r="T108" s="109" t="e">
        <f t="shared" si="5"/>
        <v>#N/A</v>
      </c>
      <c r="U108" s="109" t="e">
        <f t="shared" si="6"/>
        <v>#N/A</v>
      </c>
      <c r="V108" s="109" t="e">
        <f t="shared" si="7"/>
        <v>#N/A</v>
      </c>
      <c r="W108" s="239" t="e">
        <f>VLOOKUP(E108,'PC Receitas'!$AZ$4:$BB$23,3,FALSE)</f>
        <v>#N/A</v>
      </c>
    </row>
    <row r="109" spans="1:23" ht="19.5" customHeight="1" thickTop="1" thickBot="1" x14ac:dyDescent="0.3">
      <c r="A109" s="209"/>
      <c r="C109" s="43"/>
      <c r="D109" s="43"/>
      <c r="E109" s="43"/>
      <c r="F109" s="136"/>
      <c r="G109" s="43"/>
      <c r="H109" s="43"/>
      <c r="I109" s="43"/>
      <c r="J109" s="196"/>
      <c r="K109" s="196"/>
      <c r="L109" s="122"/>
      <c r="M109" s="130"/>
      <c r="N109" s="41">
        <f>IF(AND(J109&gt;0,K109&gt;0),N108,  IF(AND(K109&lt;&gt;"",K109&lt;&gt;0),IF(AND(L109="Pago",OR(E109='PC Receitas'!$AZ$16,E109='PC Receitas'!$AZ$17,E109='PC Receitas'!$AZ$18,E109='PC Receitas'!$AZ$19,E109='PC Receitas'!$AZ$20,E109='PC Receitas'!$AZ$21,E109='PC Receitas'!$AZ$22,E109='PC Receitas'!$AZ$23)),N108-K109,N108),IF(AND(L109="Pago",OR(E109='PC Receitas'!$AZ$4,E109='PC Receitas'!$AZ$5,E109='PC Receitas'!$AZ$6)),N108+J109,N108)))</f>
        <v>10600.150000000003</v>
      </c>
      <c r="S109" s="112" t="e">
        <f t="shared" si="4"/>
        <v>#N/A</v>
      </c>
      <c r="T109" s="109" t="e">
        <f t="shared" si="5"/>
        <v>#N/A</v>
      </c>
      <c r="U109" s="109" t="e">
        <f t="shared" si="6"/>
        <v>#N/A</v>
      </c>
      <c r="V109" s="109" t="e">
        <f t="shared" si="7"/>
        <v>#N/A</v>
      </c>
      <c r="W109" s="239" t="e">
        <f>VLOOKUP(E109,'PC Receitas'!$AZ$4:$BB$23,3,FALSE)</f>
        <v>#N/A</v>
      </c>
    </row>
    <row r="110" spans="1:23" ht="19.5" customHeight="1" thickTop="1" thickBot="1" x14ac:dyDescent="0.3">
      <c r="A110" s="209"/>
      <c r="C110" s="43"/>
      <c r="D110" s="43"/>
      <c r="E110" s="43"/>
      <c r="F110" s="136"/>
      <c r="G110" s="43"/>
      <c r="H110" s="43"/>
      <c r="I110" s="43"/>
      <c r="J110" s="196"/>
      <c r="K110" s="196"/>
      <c r="L110" s="122"/>
      <c r="M110" s="130"/>
      <c r="N110" s="41">
        <f>IF(AND(J110&gt;0,K110&gt;0),N109,  IF(AND(K110&lt;&gt;"",K110&lt;&gt;0),IF(AND(L110="Pago",OR(E110='PC Receitas'!$AZ$16,E110='PC Receitas'!$AZ$17,E110='PC Receitas'!$AZ$18,E110='PC Receitas'!$AZ$19,E110='PC Receitas'!$AZ$20,E110='PC Receitas'!$AZ$21,E110='PC Receitas'!$AZ$22,E110='PC Receitas'!$AZ$23)),N109-K110,N109),IF(AND(L110="Pago",OR(E110='PC Receitas'!$AZ$4,E110='PC Receitas'!$AZ$5,E110='PC Receitas'!$AZ$6)),N109+J110,N109)))</f>
        <v>10600.150000000003</v>
      </c>
      <c r="S110" s="112" t="e">
        <f t="shared" si="4"/>
        <v>#N/A</v>
      </c>
      <c r="T110" s="109" t="e">
        <f t="shared" si="5"/>
        <v>#N/A</v>
      </c>
      <c r="U110" s="109" t="e">
        <f t="shared" si="6"/>
        <v>#N/A</v>
      </c>
      <c r="V110" s="109" t="e">
        <f t="shared" si="7"/>
        <v>#N/A</v>
      </c>
      <c r="W110" s="239" t="e">
        <f>VLOOKUP(E110,'PC Receitas'!$AZ$4:$BB$23,3,FALSE)</f>
        <v>#N/A</v>
      </c>
    </row>
    <row r="111" spans="1:23" ht="19.5" customHeight="1" thickTop="1" thickBot="1" x14ac:dyDescent="0.3">
      <c r="A111" s="209"/>
      <c r="C111" s="43"/>
      <c r="D111" s="43"/>
      <c r="E111" s="43"/>
      <c r="F111" s="136"/>
      <c r="G111" s="43"/>
      <c r="H111" s="43"/>
      <c r="I111" s="43"/>
      <c r="J111" s="196"/>
      <c r="K111" s="196"/>
      <c r="L111" s="122"/>
      <c r="M111" s="130"/>
      <c r="N111" s="41">
        <f>IF(AND(J111&gt;0,K111&gt;0),N110,  IF(AND(K111&lt;&gt;"",K111&lt;&gt;0),IF(AND(L111="Pago",OR(E111='PC Receitas'!$AZ$16,E111='PC Receitas'!$AZ$17,E111='PC Receitas'!$AZ$18,E111='PC Receitas'!$AZ$19,E111='PC Receitas'!$AZ$20,E111='PC Receitas'!$AZ$21,E111='PC Receitas'!$AZ$22,E111='PC Receitas'!$AZ$23)),N110-K111,N110),IF(AND(L111="Pago",OR(E111='PC Receitas'!$AZ$4,E111='PC Receitas'!$AZ$5,E111='PC Receitas'!$AZ$6)),N110+J111,N110)))</f>
        <v>10600.150000000003</v>
      </c>
      <c r="S111" s="112" t="e">
        <f t="shared" si="4"/>
        <v>#N/A</v>
      </c>
      <c r="T111" s="109" t="e">
        <f t="shared" si="5"/>
        <v>#N/A</v>
      </c>
      <c r="U111" s="109" t="e">
        <f t="shared" si="6"/>
        <v>#N/A</v>
      </c>
      <c r="V111" s="109" t="e">
        <f t="shared" si="7"/>
        <v>#N/A</v>
      </c>
      <c r="W111" s="239" t="e">
        <f>VLOOKUP(E111,'PC Receitas'!$AZ$4:$BB$23,3,FALSE)</f>
        <v>#N/A</v>
      </c>
    </row>
    <row r="112" spans="1:23" ht="19.5" customHeight="1" thickTop="1" thickBot="1" x14ac:dyDescent="0.3">
      <c r="A112" s="209"/>
      <c r="C112" s="43"/>
      <c r="D112" s="43"/>
      <c r="E112" s="43"/>
      <c r="F112" s="136"/>
      <c r="G112" s="43"/>
      <c r="H112" s="43"/>
      <c r="I112" s="43"/>
      <c r="J112" s="196"/>
      <c r="K112" s="196"/>
      <c r="L112" s="122"/>
      <c r="M112" s="130"/>
      <c r="N112" s="41">
        <f>IF(AND(J112&gt;0,K112&gt;0),N111,  IF(AND(K112&lt;&gt;"",K112&lt;&gt;0),IF(AND(L112="Pago",OR(E112='PC Receitas'!$AZ$16,E112='PC Receitas'!$AZ$17,E112='PC Receitas'!$AZ$18,E112='PC Receitas'!$AZ$19,E112='PC Receitas'!$AZ$20,E112='PC Receitas'!$AZ$21,E112='PC Receitas'!$AZ$22,E112='PC Receitas'!$AZ$23)),N111-K112,N111),IF(AND(L112="Pago",OR(E112='PC Receitas'!$AZ$4,E112='PC Receitas'!$AZ$5,E112='PC Receitas'!$AZ$6)),N111+J112,N111)))</f>
        <v>10600.150000000003</v>
      </c>
      <c r="S112" s="112" t="e">
        <f t="shared" si="4"/>
        <v>#N/A</v>
      </c>
      <c r="T112" s="109" t="e">
        <f t="shared" si="5"/>
        <v>#N/A</v>
      </c>
      <c r="U112" s="109" t="e">
        <f t="shared" si="6"/>
        <v>#N/A</v>
      </c>
      <c r="V112" s="109" t="e">
        <f t="shared" si="7"/>
        <v>#N/A</v>
      </c>
      <c r="W112" s="239" t="e">
        <f>VLOOKUP(E112,'PC Receitas'!$AZ$4:$BB$23,3,FALSE)</f>
        <v>#N/A</v>
      </c>
    </row>
    <row r="113" spans="1:23" ht="19.5" customHeight="1" thickTop="1" thickBot="1" x14ac:dyDescent="0.3">
      <c r="A113" s="209"/>
      <c r="C113" s="43"/>
      <c r="D113" s="43"/>
      <c r="E113" s="43"/>
      <c r="F113" s="136"/>
      <c r="G113" s="43"/>
      <c r="H113" s="43"/>
      <c r="I113" s="43"/>
      <c r="J113" s="196"/>
      <c r="K113" s="196"/>
      <c r="L113" s="122"/>
      <c r="M113" s="130"/>
      <c r="N113" s="41">
        <f>IF(AND(J113&gt;0,K113&gt;0),N112,  IF(AND(K113&lt;&gt;"",K113&lt;&gt;0),IF(AND(L113="Pago",OR(E113='PC Receitas'!$AZ$16,E113='PC Receitas'!$AZ$17,E113='PC Receitas'!$AZ$18,E113='PC Receitas'!$AZ$19,E113='PC Receitas'!$AZ$20,E113='PC Receitas'!$AZ$21,E113='PC Receitas'!$AZ$22,E113='PC Receitas'!$AZ$23)),N112-K113,N112),IF(AND(L113="Pago",OR(E113='PC Receitas'!$AZ$4,E113='PC Receitas'!$AZ$5,E113='PC Receitas'!$AZ$6)),N112+J113,N112)))</f>
        <v>10600.150000000003</v>
      </c>
      <c r="S113" s="112" t="e">
        <f t="shared" si="4"/>
        <v>#N/A</v>
      </c>
      <c r="T113" s="109" t="e">
        <f t="shared" si="5"/>
        <v>#N/A</v>
      </c>
      <c r="U113" s="109" t="e">
        <f t="shared" si="6"/>
        <v>#N/A</v>
      </c>
      <c r="V113" s="109" t="e">
        <f t="shared" si="7"/>
        <v>#N/A</v>
      </c>
      <c r="W113" s="239" t="e">
        <f>VLOOKUP(E113,'PC Receitas'!$AZ$4:$BB$23,3,FALSE)</f>
        <v>#N/A</v>
      </c>
    </row>
    <row r="114" spans="1:23" ht="19.5" customHeight="1" thickTop="1" thickBot="1" x14ac:dyDescent="0.3">
      <c r="A114" s="209"/>
      <c r="C114" s="43"/>
      <c r="D114" s="43"/>
      <c r="E114" s="43"/>
      <c r="F114" s="136"/>
      <c r="G114" s="43"/>
      <c r="H114" s="43"/>
      <c r="I114" s="43"/>
      <c r="J114" s="196"/>
      <c r="K114" s="196"/>
      <c r="L114" s="122"/>
      <c r="M114" s="130"/>
      <c r="N114" s="41">
        <f>IF(AND(J114&gt;0,K114&gt;0),N113,  IF(AND(K114&lt;&gt;"",K114&lt;&gt;0),IF(AND(L114="Pago",OR(E114='PC Receitas'!$AZ$16,E114='PC Receitas'!$AZ$17,E114='PC Receitas'!$AZ$18,E114='PC Receitas'!$AZ$19,E114='PC Receitas'!$AZ$20,E114='PC Receitas'!$AZ$21,E114='PC Receitas'!$AZ$22,E114='PC Receitas'!$AZ$23)),N113-K114,N113),IF(AND(L114="Pago",OR(E114='PC Receitas'!$AZ$4,E114='PC Receitas'!$AZ$5,E114='PC Receitas'!$AZ$6)),N113+J114,N113)))</f>
        <v>10600.150000000003</v>
      </c>
      <c r="S114" s="112" t="e">
        <f t="shared" si="4"/>
        <v>#N/A</v>
      </c>
      <c r="T114" s="109" t="e">
        <f t="shared" si="5"/>
        <v>#N/A</v>
      </c>
      <c r="U114" s="109" t="e">
        <f t="shared" si="6"/>
        <v>#N/A</v>
      </c>
      <c r="V114" s="109" t="e">
        <f t="shared" si="7"/>
        <v>#N/A</v>
      </c>
      <c r="W114" s="239" t="e">
        <f>VLOOKUP(E114,'PC Receitas'!$AZ$4:$BB$23,3,FALSE)</f>
        <v>#N/A</v>
      </c>
    </row>
    <row r="115" spans="1:23" ht="19.5" customHeight="1" thickTop="1" thickBot="1" x14ac:dyDescent="0.3">
      <c r="A115" s="209"/>
      <c r="C115" s="43"/>
      <c r="D115" s="43"/>
      <c r="E115" s="43"/>
      <c r="F115" s="136"/>
      <c r="G115" s="43"/>
      <c r="H115" s="43"/>
      <c r="I115" s="43"/>
      <c r="J115" s="196"/>
      <c r="K115" s="196"/>
      <c r="L115" s="122"/>
      <c r="M115" s="130"/>
      <c r="N115" s="41">
        <f>IF(AND(J115&gt;0,K115&gt;0),N114,  IF(AND(K115&lt;&gt;"",K115&lt;&gt;0),IF(AND(L115="Pago",OR(E115='PC Receitas'!$AZ$16,E115='PC Receitas'!$AZ$17,E115='PC Receitas'!$AZ$18,E115='PC Receitas'!$AZ$19,E115='PC Receitas'!$AZ$20,E115='PC Receitas'!$AZ$21,E115='PC Receitas'!$AZ$22,E115='PC Receitas'!$AZ$23)),N114-K115,N114),IF(AND(L115="Pago",OR(E115='PC Receitas'!$AZ$4,E115='PC Receitas'!$AZ$5,E115='PC Receitas'!$AZ$6)),N114+J115,N114)))</f>
        <v>10600.150000000003</v>
      </c>
      <c r="S115" s="112" t="e">
        <f t="shared" si="4"/>
        <v>#N/A</v>
      </c>
      <c r="T115" s="109" t="e">
        <f t="shared" si="5"/>
        <v>#N/A</v>
      </c>
      <c r="U115" s="109" t="e">
        <f t="shared" si="6"/>
        <v>#N/A</v>
      </c>
      <c r="V115" s="109" t="e">
        <f t="shared" si="7"/>
        <v>#N/A</v>
      </c>
      <c r="W115" s="239" t="e">
        <f>VLOOKUP(E115,'PC Receitas'!$AZ$4:$BB$23,3,FALSE)</f>
        <v>#N/A</v>
      </c>
    </row>
    <row r="116" spans="1:23" ht="19.5" customHeight="1" thickTop="1" thickBot="1" x14ac:dyDescent="0.3">
      <c r="A116" s="209"/>
      <c r="C116" s="43"/>
      <c r="D116" s="43"/>
      <c r="E116" s="43"/>
      <c r="F116" s="136"/>
      <c r="G116" s="43"/>
      <c r="H116" s="43"/>
      <c r="I116" s="43"/>
      <c r="J116" s="196"/>
      <c r="K116" s="196"/>
      <c r="L116" s="122"/>
      <c r="M116" s="130"/>
      <c r="N116" s="41">
        <f>IF(AND(J116&gt;0,K116&gt;0),N115,  IF(AND(K116&lt;&gt;"",K116&lt;&gt;0),IF(AND(L116="Pago",OR(E116='PC Receitas'!$AZ$16,E116='PC Receitas'!$AZ$17,E116='PC Receitas'!$AZ$18,E116='PC Receitas'!$AZ$19,E116='PC Receitas'!$AZ$20,E116='PC Receitas'!$AZ$21,E116='PC Receitas'!$AZ$22,E116='PC Receitas'!$AZ$23)),N115-K116,N115),IF(AND(L116="Pago",OR(E116='PC Receitas'!$AZ$4,E116='PC Receitas'!$AZ$5,E116='PC Receitas'!$AZ$6)),N115+J116,N115)))</f>
        <v>10600.150000000003</v>
      </c>
      <c r="S116" s="112" t="e">
        <f t="shared" si="4"/>
        <v>#N/A</v>
      </c>
      <c r="T116" s="109" t="e">
        <f t="shared" si="5"/>
        <v>#N/A</v>
      </c>
      <c r="U116" s="109" t="e">
        <f t="shared" si="6"/>
        <v>#N/A</v>
      </c>
      <c r="V116" s="109" t="e">
        <f t="shared" si="7"/>
        <v>#N/A</v>
      </c>
      <c r="W116" s="239" t="e">
        <f>VLOOKUP(E116,'PC Receitas'!$AZ$4:$BB$23,3,FALSE)</f>
        <v>#N/A</v>
      </c>
    </row>
    <row r="117" spans="1:23" ht="19.5" customHeight="1" thickTop="1" thickBot="1" x14ac:dyDescent="0.3">
      <c r="A117" s="209"/>
      <c r="C117" s="43"/>
      <c r="D117" s="43"/>
      <c r="E117" s="43"/>
      <c r="F117" s="136"/>
      <c r="G117" s="43"/>
      <c r="H117" s="43"/>
      <c r="I117" s="43"/>
      <c r="J117" s="196"/>
      <c r="K117" s="196"/>
      <c r="L117" s="122"/>
      <c r="M117" s="130"/>
      <c r="N117" s="41">
        <f>IF(AND(J117&gt;0,K117&gt;0),N116,  IF(AND(K117&lt;&gt;"",K117&lt;&gt;0),IF(AND(L117="Pago",OR(E117='PC Receitas'!$AZ$16,E117='PC Receitas'!$AZ$17,E117='PC Receitas'!$AZ$18,E117='PC Receitas'!$AZ$19,E117='PC Receitas'!$AZ$20,E117='PC Receitas'!$AZ$21,E117='PC Receitas'!$AZ$22,E117='PC Receitas'!$AZ$23)),N116-K117,N116),IF(AND(L117="Pago",OR(E117='PC Receitas'!$AZ$4,E117='PC Receitas'!$AZ$5,E117='PC Receitas'!$AZ$6)),N116+J117,N116)))</f>
        <v>10600.150000000003</v>
      </c>
      <c r="S117" s="112" t="e">
        <f t="shared" si="4"/>
        <v>#N/A</v>
      </c>
      <c r="T117" s="109" t="e">
        <f t="shared" si="5"/>
        <v>#N/A</v>
      </c>
      <c r="U117" s="109" t="e">
        <f t="shared" si="6"/>
        <v>#N/A</v>
      </c>
      <c r="V117" s="109" t="e">
        <f t="shared" si="7"/>
        <v>#N/A</v>
      </c>
      <c r="W117" s="239" t="e">
        <f>VLOOKUP(E117,'PC Receitas'!$AZ$4:$BB$23,3,FALSE)</f>
        <v>#N/A</v>
      </c>
    </row>
    <row r="118" spans="1:23" ht="19.5" customHeight="1" thickTop="1" thickBot="1" x14ac:dyDescent="0.3">
      <c r="A118" s="209"/>
      <c r="C118" s="43"/>
      <c r="D118" s="43"/>
      <c r="E118" s="43"/>
      <c r="F118" s="136"/>
      <c r="G118" s="43"/>
      <c r="H118" s="43"/>
      <c r="I118" s="43"/>
      <c r="J118" s="196"/>
      <c r="K118" s="196"/>
      <c r="L118" s="122"/>
      <c r="M118" s="130"/>
      <c r="N118" s="41">
        <f>IF(AND(J118&gt;0,K118&gt;0),N117,  IF(AND(K118&lt;&gt;"",K118&lt;&gt;0),IF(AND(L118="Pago",OR(E118='PC Receitas'!$AZ$16,E118='PC Receitas'!$AZ$17,E118='PC Receitas'!$AZ$18,E118='PC Receitas'!$AZ$19,E118='PC Receitas'!$AZ$20,E118='PC Receitas'!$AZ$21,E118='PC Receitas'!$AZ$22,E118='PC Receitas'!$AZ$23)),N117-K118,N117),IF(AND(L118="Pago",OR(E118='PC Receitas'!$AZ$4,E118='PC Receitas'!$AZ$5,E118='PC Receitas'!$AZ$6)),N117+J118,N117)))</f>
        <v>10600.150000000003</v>
      </c>
      <c r="S118" s="112" t="e">
        <f t="shared" si="4"/>
        <v>#N/A</v>
      </c>
      <c r="T118" s="109" t="e">
        <f t="shared" si="5"/>
        <v>#N/A</v>
      </c>
      <c r="U118" s="109" t="e">
        <f t="shared" si="6"/>
        <v>#N/A</v>
      </c>
      <c r="V118" s="109" t="e">
        <f t="shared" si="7"/>
        <v>#N/A</v>
      </c>
      <c r="W118" s="239" t="e">
        <f>VLOOKUP(E118,'PC Receitas'!$AZ$4:$BB$23,3,FALSE)</f>
        <v>#N/A</v>
      </c>
    </row>
    <row r="119" spans="1:23" ht="19.5" customHeight="1" thickTop="1" thickBot="1" x14ac:dyDescent="0.3">
      <c r="A119" s="209"/>
      <c r="C119" s="43"/>
      <c r="D119" s="43"/>
      <c r="E119" s="43"/>
      <c r="F119" s="136"/>
      <c r="G119" s="43"/>
      <c r="H119" s="43"/>
      <c r="I119" s="43"/>
      <c r="J119" s="196"/>
      <c r="K119" s="196"/>
      <c r="L119" s="122"/>
      <c r="M119" s="130"/>
      <c r="N119" s="41">
        <f>IF(AND(J119&gt;0,K119&gt;0),N118,  IF(AND(K119&lt;&gt;"",K119&lt;&gt;0),IF(AND(L119="Pago",OR(E119='PC Receitas'!$AZ$16,E119='PC Receitas'!$AZ$17,E119='PC Receitas'!$AZ$18,E119='PC Receitas'!$AZ$19,E119='PC Receitas'!$AZ$20,E119='PC Receitas'!$AZ$21,E119='PC Receitas'!$AZ$22,E119='PC Receitas'!$AZ$23)),N118-K119,N118),IF(AND(L119="Pago",OR(E119='PC Receitas'!$AZ$4,E119='PC Receitas'!$AZ$5,E119='PC Receitas'!$AZ$6)),N118+J119,N118)))</f>
        <v>10600.150000000003</v>
      </c>
      <c r="S119" s="112" t="e">
        <f t="shared" si="4"/>
        <v>#N/A</v>
      </c>
      <c r="T119" s="109" t="e">
        <f t="shared" si="5"/>
        <v>#N/A</v>
      </c>
      <c r="U119" s="109" t="e">
        <f t="shared" si="6"/>
        <v>#N/A</v>
      </c>
      <c r="V119" s="109" t="e">
        <f t="shared" si="7"/>
        <v>#N/A</v>
      </c>
      <c r="W119" s="239" t="e">
        <f>VLOOKUP(E119,'PC Receitas'!$AZ$4:$BB$23,3,FALSE)</f>
        <v>#N/A</v>
      </c>
    </row>
    <row r="120" spans="1:23" ht="19.5" customHeight="1" thickTop="1" thickBot="1" x14ac:dyDescent="0.3">
      <c r="A120" s="209"/>
      <c r="C120" s="43"/>
      <c r="D120" s="43"/>
      <c r="E120" s="43"/>
      <c r="F120" s="136"/>
      <c r="G120" s="43"/>
      <c r="H120" s="43"/>
      <c r="I120" s="43"/>
      <c r="J120" s="196"/>
      <c r="K120" s="196"/>
      <c r="L120" s="122"/>
      <c r="M120" s="130"/>
      <c r="N120" s="41">
        <f>IF(AND(J120&gt;0,K120&gt;0),N119,  IF(AND(K120&lt;&gt;"",K120&lt;&gt;0),IF(AND(L120="Pago",OR(E120='PC Receitas'!$AZ$16,E120='PC Receitas'!$AZ$17,E120='PC Receitas'!$AZ$18,E120='PC Receitas'!$AZ$19,E120='PC Receitas'!$AZ$20,E120='PC Receitas'!$AZ$21,E120='PC Receitas'!$AZ$22,E120='PC Receitas'!$AZ$23)),N119-K120,N119),IF(AND(L120="Pago",OR(E120='PC Receitas'!$AZ$4,E120='PC Receitas'!$AZ$5,E120='PC Receitas'!$AZ$6)),N119+J120,N119)))</f>
        <v>10600.150000000003</v>
      </c>
      <c r="S120" s="112" t="e">
        <f t="shared" si="4"/>
        <v>#N/A</v>
      </c>
      <c r="T120" s="109" t="e">
        <f t="shared" si="5"/>
        <v>#N/A</v>
      </c>
      <c r="U120" s="109" t="e">
        <f t="shared" si="6"/>
        <v>#N/A</v>
      </c>
      <c r="V120" s="109" t="e">
        <f t="shared" si="7"/>
        <v>#N/A</v>
      </c>
      <c r="W120" s="239" t="e">
        <f>VLOOKUP(E120,'PC Receitas'!$AZ$4:$BB$23,3,FALSE)</f>
        <v>#N/A</v>
      </c>
    </row>
    <row r="121" spans="1:23" ht="19.5" customHeight="1" thickTop="1" thickBot="1" x14ac:dyDescent="0.3">
      <c r="A121" s="209"/>
      <c r="C121" s="43"/>
      <c r="D121" s="43"/>
      <c r="E121" s="43"/>
      <c r="F121" s="136"/>
      <c r="G121" s="43"/>
      <c r="H121" s="43"/>
      <c r="I121" s="43"/>
      <c r="J121" s="196"/>
      <c r="K121" s="196"/>
      <c r="L121" s="122"/>
      <c r="M121" s="130"/>
      <c r="N121" s="41">
        <f>IF(AND(J121&gt;0,K121&gt;0),N120,  IF(AND(K121&lt;&gt;"",K121&lt;&gt;0),IF(AND(L121="Pago",OR(E121='PC Receitas'!$AZ$16,E121='PC Receitas'!$AZ$17,E121='PC Receitas'!$AZ$18,E121='PC Receitas'!$AZ$19,E121='PC Receitas'!$AZ$20,E121='PC Receitas'!$AZ$21,E121='PC Receitas'!$AZ$22,E121='PC Receitas'!$AZ$23)),N120-K121,N120),IF(AND(L121="Pago",OR(E121='PC Receitas'!$AZ$4,E121='PC Receitas'!$AZ$5,E121='PC Receitas'!$AZ$6)),N120+J121,N120)))</f>
        <v>10600.150000000003</v>
      </c>
      <c r="S121" s="112" t="e">
        <f t="shared" si="4"/>
        <v>#N/A</v>
      </c>
      <c r="T121" s="109" t="e">
        <f t="shared" si="5"/>
        <v>#N/A</v>
      </c>
      <c r="U121" s="109" t="e">
        <f t="shared" si="6"/>
        <v>#N/A</v>
      </c>
      <c r="V121" s="109" t="e">
        <f t="shared" si="7"/>
        <v>#N/A</v>
      </c>
      <c r="W121" s="239" t="e">
        <f>VLOOKUP(E121,'PC Receitas'!$AZ$4:$BB$23,3,FALSE)</f>
        <v>#N/A</v>
      </c>
    </row>
    <row r="122" spans="1:23" ht="19.5" customHeight="1" thickTop="1" thickBot="1" x14ac:dyDescent="0.3">
      <c r="A122" s="209"/>
      <c r="C122" s="43"/>
      <c r="D122" s="43"/>
      <c r="E122" s="43"/>
      <c r="F122" s="136"/>
      <c r="G122" s="43"/>
      <c r="H122" s="43"/>
      <c r="I122" s="43"/>
      <c r="J122" s="196"/>
      <c r="K122" s="196"/>
      <c r="L122" s="44"/>
      <c r="M122" s="130"/>
      <c r="N122" s="41">
        <f>IF(AND(J122&gt;0,K122&gt;0),N121,  IF(AND(K122&lt;&gt;"",K122&lt;&gt;0),IF(AND(L122="Pago",OR(E122='PC Receitas'!$AZ$16,E122='PC Receitas'!$AZ$17,E122='PC Receitas'!$AZ$18,E122='PC Receitas'!$AZ$19,E122='PC Receitas'!$AZ$20,E122='PC Receitas'!$AZ$21,E122='PC Receitas'!$AZ$22,E122='PC Receitas'!$AZ$23)),N121-K122,N121),IF(AND(L122="Pago",OR(E122='PC Receitas'!$AZ$4,E122='PC Receitas'!$AZ$5,E122='PC Receitas'!$AZ$6)),N121+J122,N121)))</f>
        <v>10600.150000000003</v>
      </c>
      <c r="S122" s="112" t="e">
        <f t="shared" si="4"/>
        <v>#N/A</v>
      </c>
      <c r="T122" s="109" t="e">
        <f t="shared" si="5"/>
        <v>#N/A</v>
      </c>
      <c r="U122" s="109" t="e">
        <f t="shared" si="6"/>
        <v>#N/A</v>
      </c>
      <c r="V122" s="109" t="e">
        <f t="shared" si="7"/>
        <v>#N/A</v>
      </c>
      <c r="W122" s="239" t="e">
        <f>VLOOKUP(E122,'PC Receitas'!$AZ$4:$BB$23,3,FALSE)</f>
        <v>#N/A</v>
      </c>
    </row>
    <row r="123" spans="1:23" ht="19.5" customHeight="1" thickTop="1" thickBot="1" x14ac:dyDescent="0.3">
      <c r="A123" s="209"/>
      <c r="C123" s="43"/>
      <c r="D123" s="43"/>
      <c r="E123" s="43"/>
      <c r="F123" s="136"/>
      <c r="G123" s="43"/>
      <c r="H123" s="43"/>
      <c r="I123" s="43"/>
      <c r="J123" s="196"/>
      <c r="K123" s="196"/>
      <c r="L123" s="44"/>
      <c r="M123" s="130"/>
      <c r="N123" s="41">
        <f>IF(AND(J123&gt;0,K123&gt;0),N122,  IF(AND(K123&lt;&gt;"",K123&lt;&gt;0),IF(AND(L123="Pago",OR(E123='PC Receitas'!$AZ$16,E123='PC Receitas'!$AZ$17,E123='PC Receitas'!$AZ$18,E123='PC Receitas'!$AZ$19,E123='PC Receitas'!$AZ$20,E123='PC Receitas'!$AZ$21,E123='PC Receitas'!$AZ$22,E123='PC Receitas'!$AZ$23)),N122-K123,N122),IF(AND(L123="Pago",OR(E123='PC Receitas'!$AZ$4,E123='PC Receitas'!$AZ$5,E123='PC Receitas'!$AZ$6)),N122+J123,N122)))</f>
        <v>10600.150000000003</v>
      </c>
      <c r="S123" s="112" t="e">
        <f t="shared" si="4"/>
        <v>#N/A</v>
      </c>
      <c r="T123" s="109" t="e">
        <f t="shared" si="5"/>
        <v>#N/A</v>
      </c>
      <c r="U123" s="109" t="e">
        <f t="shared" si="6"/>
        <v>#N/A</v>
      </c>
      <c r="V123" s="109" t="e">
        <f t="shared" si="7"/>
        <v>#N/A</v>
      </c>
      <c r="W123" s="239" t="e">
        <f>VLOOKUP(E123,'PC Receitas'!$AZ$4:$BB$23,3,FALSE)</f>
        <v>#N/A</v>
      </c>
    </row>
    <row r="124" spans="1:23" ht="19.5" customHeight="1" thickTop="1" thickBot="1" x14ac:dyDescent="0.3">
      <c r="A124" s="209"/>
      <c r="C124" s="43"/>
      <c r="D124" s="43"/>
      <c r="E124" s="43"/>
      <c r="F124" s="136"/>
      <c r="G124" s="43"/>
      <c r="H124" s="43"/>
      <c r="I124" s="43"/>
      <c r="J124" s="196"/>
      <c r="K124" s="196"/>
      <c r="L124" s="44"/>
      <c r="M124" s="130"/>
      <c r="N124" s="41">
        <f>IF(AND(J124&gt;0,K124&gt;0),N123,  IF(AND(K124&lt;&gt;"",K124&lt;&gt;0),IF(AND(L124="Pago",OR(E124='PC Receitas'!$AZ$16,E124='PC Receitas'!$AZ$17,E124='PC Receitas'!$AZ$18,E124='PC Receitas'!$AZ$19,E124='PC Receitas'!$AZ$20,E124='PC Receitas'!$AZ$21,E124='PC Receitas'!$AZ$22,E124='PC Receitas'!$AZ$23)),N123-K124,N123),IF(AND(L124="Pago",OR(E124='PC Receitas'!$AZ$4,E124='PC Receitas'!$AZ$5,E124='PC Receitas'!$AZ$6)),N123+J124,N123)))</f>
        <v>10600.150000000003</v>
      </c>
      <c r="S124" s="112" t="e">
        <f t="shared" si="4"/>
        <v>#N/A</v>
      </c>
      <c r="T124" s="109" t="e">
        <f t="shared" si="5"/>
        <v>#N/A</v>
      </c>
      <c r="U124" s="109" t="e">
        <f t="shared" si="6"/>
        <v>#N/A</v>
      </c>
      <c r="V124" s="109" t="e">
        <f t="shared" si="7"/>
        <v>#N/A</v>
      </c>
      <c r="W124" s="239" t="e">
        <f>VLOOKUP(E124,'PC Receitas'!$AZ$4:$BB$23,3,FALSE)</f>
        <v>#N/A</v>
      </c>
    </row>
    <row r="125" spans="1:23" ht="19.5" customHeight="1" thickTop="1" thickBot="1" x14ac:dyDescent="0.3">
      <c r="A125" s="209"/>
      <c r="C125" s="43"/>
      <c r="D125" s="43"/>
      <c r="E125" s="43"/>
      <c r="F125" s="136"/>
      <c r="G125" s="43"/>
      <c r="H125" s="43"/>
      <c r="I125" s="43"/>
      <c r="J125" s="196"/>
      <c r="K125" s="196"/>
      <c r="L125" s="44"/>
      <c r="M125" s="130"/>
      <c r="N125" s="41">
        <f>IF(AND(J125&gt;0,K125&gt;0),N124,  IF(AND(K125&lt;&gt;"",K125&lt;&gt;0),IF(AND(L125="Pago",OR(E125='PC Receitas'!$AZ$16,E125='PC Receitas'!$AZ$17,E125='PC Receitas'!$AZ$18,E125='PC Receitas'!$AZ$19,E125='PC Receitas'!$AZ$20,E125='PC Receitas'!$AZ$21,E125='PC Receitas'!$AZ$22,E125='PC Receitas'!$AZ$23)),N124-K125,N124),IF(AND(L125="Pago",OR(E125='PC Receitas'!$AZ$4,E125='PC Receitas'!$AZ$5,E125='PC Receitas'!$AZ$6)),N124+J125,N124)))</f>
        <v>10600.150000000003</v>
      </c>
      <c r="S125" s="112" t="e">
        <f t="shared" si="4"/>
        <v>#N/A</v>
      </c>
      <c r="T125" s="109" t="e">
        <f t="shared" si="5"/>
        <v>#N/A</v>
      </c>
      <c r="U125" s="109" t="e">
        <f t="shared" si="6"/>
        <v>#N/A</v>
      </c>
      <c r="V125" s="109" t="e">
        <f t="shared" si="7"/>
        <v>#N/A</v>
      </c>
      <c r="W125" s="239" t="e">
        <f>VLOOKUP(E125,'PC Receitas'!$AZ$4:$BB$23,3,FALSE)</f>
        <v>#N/A</v>
      </c>
    </row>
    <row r="126" spans="1:23" ht="19.5" customHeight="1" thickTop="1" thickBot="1" x14ac:dyDescent="0.3">
      <c r="A126" s="209"/>
      <c r="C126" s="43"/>
      <c r="D126" s="43"/>
      <c r="E126" s="43"/>
      <c r="F126" s="136"/>
      <c r="G126" s="43"/>
      <c r="H126" s="43"/>
      <c r="I126" s="43"/>
      <c r="J126" s="196"/>
      <c r="K126" s="196"/>
      <c r="L126" s="44"/>
      <c r="M126" s="130"/>
      <c r="N126" s="41">
        <f>IF(AND(J126&gt;0,K126&gt;0),N125,  IF(AND(K126&lt;&gt;"",K126&lt;&gt;0),IF(AND(L126="Pago",OR(E126='PC Receitas'!$AZ$16,E126='PC Receitas'!$AZ$17,E126='PC Receitas'!$AZ$18,E126='PC Receitas'!$AZ$19,E126='PC Receitas'!$AZ$20,E126='PC Receitas'!$AZ$21,E126='PC Receitas'!$AZ$22,E126='PC Receitas'!$AZ$23)),N125-K126,N125),IF(AND(L126="Pago",OR(E126='PC Receitas'!$AZ$4,E126='PC Receitas'!$AZ$5,E126='PC Receitas'!$AZ$6)),N125+J126,N125)))</f>
        <v>10600.150000000003</v>
      </c>
      <c r="S126" s="112" t="e">
        <f t="shared" si="4"/>
        <v>#N/A</v>
      </c>
      <c r="T126" s="109" t="e">
        <f t="shared" si="5"/>
        <v>#N/A</v>
      </c>
      <c r="U126" s="109" t="e">
        <f t="shared" si="6"/>
        <v>#N/A</v>
      </c>
      <c r="V126" s="109" t="e">
        <f t="shared" si="7"/>
        <v>#N/A</v>
      </c>
      <c r="W126" s="239" t="e">
        <f>VLOOKUP(E126,'PC Receitas'!$AZ$4:$BB$23,3,FALSE)</f>
        <v>#N/A</v>
      </c>
    </row>
    <row r="127" spans="1:23" ht="19.5" customHeight="1" thickTop="1" thickBot="1" x14ac:dyDescent="0.3">
      <c r="A127" s="209"/>
      <c r="C127" s="43"/>
      <c r="D127" s="43"/>
      <c r="E127" s="43"/>
      <c r="F127" s="136"/>
      <c r="G127" s="43"/>
      <c r="H127" s="43"/>
      <c r="I127" s="43"/>
      <c r="J127" s="196"/>
      <c r="K127" s="196"/>
      <c r="L127" s="44"/>
      <c r="M127" s="130"/>
      <c r="N127" s="41">
        <f>IF(AND(J127&gt;0,K127&gt;0),N126,  IF(AND(K127&lt;&gt;"",K127&lt;&gt;0),IF(AND(L127="Pago",OR(E127='PC Receitas'!$AZ$16,E127='PC Receitas'!$AZ$17,E127='PC Receitas'!$AZ$18,E127='PC Receitas'!$AZ$19,E127='PC Receitas'!$AZ$20,E127='PC Receitas'!$AZ$21,E127='PC Receitas'!$AZ$22,E127='PC Receitas'!$AZ$23)),N126-K127,N126),IF(AND(L127="Pago",OR(E127='PC Receitas'!$AZ$4,E127='PC Receitas'!$AZ$5,E127='PC Receitas'!$AZ$6)),N126+J127,N126)))</f>
        <v>10600.150000000003</v>
      </c>
      <c r="S127" s="112" t="e">
        <f t="shared" si="4"/>
        <v>#N/A</v>
      </c>
      <c r="T127" s="109" t="e">
        <f t="shared" si="5"/>
        <v>#N/A</v>
      </c>
      <c r="U127" s="109" t="e">
        <f t="shared" si="6"/>
        <v>#N/A</v>
      </c>
      <c r="V127" s="109" t="e">
        <f t="shared" si="7"/>
        <v>#N/A</v>
      </c>
      <c r="W127" s="239" t="e">
        <f>VLOOKUP(E127,'PC Receitas'!$AZ$4:$BB$23,3,FALSE)</f>
        <v>#N/A</v>
      </c>
    </row>
    <row r="128" spans="1:23" ht="19.5" customHeight="1" thickTop="1" thickBot="1" x14ac:dyDescent="0.3">
      <c r="A128" s="209"/>
      <c r="C128" s="43"/>
      <c r="D128" s="43"/>
      <c r="E128" s="43"/>
      <c r="F128" s="136"/>
      <c r="G128" s="43"/>
      <c r="H128" s="43"/>
      <c r="I128" s="43"/>
      <c r="J128" s="196"/>
      <c r="K128" s="196"/>
      <c r="L128" s="44"/>
      <c r="M128" s="130"/>
      <c r="N128" s="41">
        <f>IF(AND(J128&gt;0,K128&gt;0),N127,  IF(AND(K128&lt;&gt;"",K128&lt;&gt;0),IF(AND(L128="Pago",OR(E128='PC Receitas'!$AZ$16,E128='PC Receitas'!$AZ$17,E128='PC Receitas'!$AZ$18,E128='PC Receitas'!$AZ$19,E128='PC Receitas'!$AZ$20,E128='PC Receitas'!$AZ$21,E128='PC Receitas'!$AZ$22,E128='PC Receitas'!$AZ$23)),N127-K128,N127),IF(AND(L128="Pago",OR(E128='PC Receitas'!$AZ$4,E128='PC Receitas'!$AZ$5,E128='PC Receitas'!$AZ$6)),N127+J128,N127)))</f>
        <v>10600.150000000003</v>
      </c>
      <c r="S128" s="112" t="e">
        <f t="shared" si="4"/>
        <v>#N/A</v>
      </c>
      <c r="T128" s="109" t="e">
        <f t="shared" si="5"/>
        <v>#N/A</v>
      </c>
      <c r="U128" s="109" t="e">
        <f t="shared" si="6"/>
        <v>#N/A</v>
      </c>
      <c r="V128" s="109" t="e">
        <f t="shared" si="7"/>
        <v>#N/A</v>
      </c>
      <c r="W128" s="239" t="e">
        <f>VLOOKUP(E128,'PC Receitas'!$AZ$4:$BB$23,3,FALSE)</f>
        <v>#N/A</v>
      </c>
    </row>
    <row r="129" spans="1:23" ht="19.5" customHeight="1" thickTop="1" thickBot="1" x14ac:dyDescent="0.3">
      <c r="A129" s="209"/>
      <c r="C129" s="43"/>
      <c r="D129" s="43"/>
      <c r="E129" s="43"/>
      <c r="F129" s="136"/>
      <c r="G129" s="43"/>
      <c r="H129" s="43"/>
      <c r="I129" s="43"/>
      <c r="J129" s="196"/>
      <c r="K129" s="196"/>
      <c r="L129" s="44"/>
      <c r="M129" s="130"/>
      <c r="N129" s="41">
        <f>IF(AND(J129&gt;0,K129&gt;0),N128,  IF(AND(K129&lt;&gt;"",K129&lt;&gt;0),IF(AND(L129="Pago",OR(E129='PC Receitas'!$AZ$16,E129='PC Receitas'!$AZ$17,E129='PC Receitas'!$AZ$18,E129='PC Receitas'!$AZ$19,E129='PC Receitas'!$AZ$20,E129='PC Receitas'!$AZ$21,E129='PC Receitas'!$AZ$22,E129='PC Receitas'!$AZ$23)),N128-K129,N128),IF(AND(L129="Pago",OR(E129='PC Receitas'!$AZ$4,E129='PC Receitas'!$AZ$5,E129='PC Receitas'!$AZ$6)),N128+J129,N128)))</f>
        <v>10600.150000000003</v>
      </c>
      <c r="S129" s="112" t="e">
        <f t="shared" si="4"/>
        <v>#N/A</v>
      </c>
      <c r="T129" s="109" t="e">
        <f t="shared" si="5"/>
        <v>#N/A</v>
      </c>
      <c r="U129" s="109" t="e">
        <f t="shared" si="6"/>
        <v>#N/A</v>
      </c>
      <c r="V129" s="109" t="e">
        <f t="shared" si="7"/>
        <v>#N/A</v>
      </c>
      <c r="W129" s="239" t="e">
        <f>VLOOKUP(E129,'PC Receitas'!$AZ$4:$BB$23,3,FALSE)</f>
        <v>#N/A</v>
      </c>
    </row>
    <row r="130" spans="1:23" ht="19.5" customHeight="1" thickTop="1" thickBot="1" x14ac:dyDescent="0.3">
      <c r="A130" s="209"/>
      <c r="C130" s="43"/>
      <c r="D130" s="43"/>
      <c r="E130" s="43"/>
      <c r="F130" s="136"/>
      <c r="G130" s="43"/>
      <c r="H130" s="43"/>
      <c r="I130" s="43"/>
      <c r="J130" s="196"/>
      <c r="K130" s="196"/>
      <c r="L130" s="44"/>
      <c r="M130" s="130"/>
      <c r="N130" s="41">
        <f>IF(AND(J130&gt;0,K130&gt;0),N129,  IF(AND(K130&lt;&gt;"",K130&lt;&gt;0),IF(AND(L130="Pago",OR(E130='PC Receitas'!$AZ$16,E130='PC Receitas'!$AZ$17,E130='PC Receitas'!$AZ$18,E130='PC Receitas'!$AZ$19,E130='PC Receitas'!$AZ$20,E130='PC Receitas'!$AZ$21,E130='PC Receitas'!$AZ$22,E130='PC Receitas'!$AZ$23)),N129-K130,N129),IF(AND(L130="Pago",OR(E130='PC Receitas'!$AZ$4,E130='PC Receitas'!$AZ$5,E130='PC Receitas'!$AZ$6)),N129+J130,N129)))</f>
        <v>10600.150000000003</v>
      </c>
      <c r="S130" s="112" t="e">
        <f t="shared" si="4"/>
        <v>#N/A</v>
      </c>
      <c r="T130" s="109" t="e">
        <f t="shared" si="5"/>
        <v>#N/A</v>
      </c>
      <c r="U130" s="109" t="e">
        <f t="shared" si="6"/>
        <v>#N/A</v>
      </c>
      <c r="V130" s="109" t="e">
        <f t="shared" si="7"/>
        <v>#N/A</v>
      </c>
      <c r="W130" s="239" t="e">
        <f>VLOOKUP(E130,'PC Receitas'!$AZ$4:$BB$23,3,FALSE)</f>
        <v>#N/A</v>
      </c>
    </row>
    <row r="131" spans="1:23" ht="19.5" customHeight="1" thickTop="1" thickBot="1" x14ac:dyDescent="0.3">
      <c r="A131" s="209"/>
      <c r="C131" s="43"/>
      <c r="D131" s="43"/>
      <c r="E131" s="43"/>
      <c r="F131" s="136"/>
      <c r="G131" s="43"/>
      <c r="H131" s="43"/>
      <c r="I131" s="43"/>
      <c r="J131" s="196"/>
      <c r="K131" s="196"/>
      <c r="L131" s="44"/>
      <c r="M131" s="130"/>
      <c r="N131" s="41">
        <f>IF(AND(J131&gt;0,K131&gt;0),N130,  IF(AND(K131&lt;&gt;"",K131&lt;&gt;0),IF(AND(L131="Pago",OR(E131='PC Receitas'!$AZ$16,E131='PC Receitas'!$AZ$17,E131='PC Receitas'!$AZ$18,E131='PC Receitas'!$AZ$19,E131='PC Receitas'!$AZ$20,E131='PC Receitas'!$AZ$21,E131='PC Receitas'!$AZ$22,E131='PC Receitas'!$AZ$23)),N130-K131,N130),IF(AND(L131="Pago",OR(E131='PC Receitas'!$AZ$4,E131='PC Receitas'!$AZ$5,E131='PC Receitas'!$AZ$6)),N130+J131,N130)))</f>
        <v>10600.150000000003</v>
      </c>
      <c r="S131" s="112" t="e">
        <f t="shared" si="4"/>
        <v>#N/A</v>
      </c>
      <c r="T131" s="109" t="e">
        <f t="shared" si="5"/>
        <v>#N/A</v>
      </c>
      <c r="U131" s="109" t="e">
        <f t="shared" si="6"/>
        <v>#N/A</v>
      </c>
      <c r="V131" s="109" t="e">
        <f t="shared" si="7"/>
        <v>#N/A</v>
      </c>
      <c r="W131" s="239" t="e">
        <f>VLOOKUP(E131,'PC Receitas'!$AZ$4:$BB$23,3,FALSE)</f>
        <v>#N/A</v>
      </c>
    </row>
    <row r="132" spans="1:23" ht="19.5" customHeight="1" thickTop="1" thickBot="1" x14ac:dyDescent="0.3">
      <c r="A132" s="209"/>
      <c r="C132" s="43"/>
      <c r="D132" s="43"/>
      <c r="E132" s="43"/>
      <c r="F132" s="136"/>
      <c r="G132" s="43"/>
      <c r="H132" s="43"/>
      <c r="I132" s="43"/>
      <c r="J132" s="196"/>
      <c r="K132" s="196"/>
      <c r="L132" s="44"/>
      <c r="M132" s="130"/>
      <c r="N132" s="41">
        <f>IF(AND(J132&gt;0,K132&gt;0),N131,  IF(AND(K132&lt;&gt;"",K132&lt;&gt;0),IF(AND(L132="Pago",OR(E132='PC Receitas'!$AZ$16,E132='PC Receitas'!$AZ$17,E132='PC Receitas'!$AZ$18,E132='PC Receitas'!$AZ$19,E132='PC Receitas'!$AZ$20,E132='PC Receitas'!$AZ$21,E132='PC Receitas'!$AZ$22,E132='PC Receitas'!$AZ$23)),N131-K132,N131),IF(AND(L132="Pago",OR(E132='PC Receitas'!$AZ$4,E132='PC Receitas'!$AZ$5,E132='PC Receitas'!$AZ$6)),N131+J132,N131)))</f>
        <v>10600.150000000003</v>
      </c>
      <c r="S132" s="112" t="e">
        <f t="shared" si="4"/>
        <v>#N/A</v>
      </c>
      <c r="T132" s="109" t="e">
        <f t="shared" si="5"/>
        <v>#N/A</v>
      </c>
      <c r="U132" s="109" t="e">
        <f t="shared" si="6"/>
        <v>#N/A</v>
      </c>
      <c r="V132" s="109" t="e">
        <f t="shared" si="7"/>
        <v>#N/A</v>
      </c>
      <c r="W132" s="239" t="e">
        <f>VLOOKUP(E132,'PC Receitas'!$AZ$4:$BB$23,3,FALSE)</f>
        <v>#N/A</v>
      </c>
    </row>
    <row r="133" spans="1:23" ht="19.5" customHeight="1" thickTop="1" thickBot="1" x14ac:dyDescent="0.3">
      <c r="A133" s="209"/>
      <c r="C133" s="43"/>
      <c r="D133" s="43"/>
      <c r="E133" s="43"/>
      <c r="F133" s="136"/>
      <c r="G133" s="43"/>
      <c r="H133" s="43"/>
      <c r="I133" s="43"/>
      <c r="J133" s="196"/>
      <c r="K133" s="196"/>
      <c r="L133" s="44"/>
      <c r="M133" s="130"/>
      <c r="N133" s="41">
        <f>IF(AND(J133&gt;0,K133&gt;0),N132,  IF(AND(K133&lt;&gt;"",K133&lt;&gt;0),IF(AND(L133="Pago",OR(E133='PC Receitas'!$AZ$16,E133='PC Receitas'!$AZ$17,E133='PC Receitas'!$AZ$18,E133='PC Receitas'!$AZ$19,E133='PC Receitas'!$AZ$20,E133='PC Receitas'!$AZ$21,E133='PC Receitas'!$AZ$22,E133='PC Receitas'!$AZ$23)),N132-K133,N132),IF(AND(L133="Pago",OR(E133='PC Receitas'!$AZ$4,E133='PC Receitas'!$AZ$5,E133='PC Receitas'!$AZ$6)),N132+J133,N132)))</f>
        <v>10600.150000000003</v>
      </c>
      <c r="S133" s="112" t="e">
        <f t="shared" si="4"/>
        <v>#N/A</v>
      </c>
      <c r="T133" s="109" t="e">
        <f t="shared" si="5"/>
        <v>#N/A</v>
      </c>
      <c r="U133" s="109" t="e">
        <f t="shared" si="6"/>
        <v>#N/A</v>
      </c>
      <c r="V133" s="109" t="e">
        <f t="shared" si="7"/>
        <v>#N/A</v>
      </c>
      <c r="W133" s="239" t="e">
        <f>VLOOKUP(E133,'PC Receitas'!$AZ$4:$BB$23,3,FALSE)</f>
        <v>#N/A</v>
      </c>
    </row>
    <row r="134" spans="1:23" ht="19.5" customHeight="1" thickTop="1" thickBot="1" x14ac:dyDescent="0.3">
      <c r="A134" s="209"/>
      <c r="C134" s="43"/>
      <c r="D134" s="43"/>
      <c r="E134" s="43"/>
      <c r="F134" s="136"/>
      <c r="G134" s="43"/>
      <c r="H134" s="43"/>
      <c r="I134" s="43"/>
      <c r="J134" s="196"/>
      <c r="K134" s="196"/>
      <c r="L134" s="44"/>
      <c r="M134" s="130"/>
      <c r="N134" s="41">
        <f>IF(AND(J134&gt;0,K134&gt;0),N133,  IF(AND(K134&lt;&gt;"",K134&lt;&gt;0),IF(AND(L134="Pago",OR(E134='PC Receitas'!$AZ$16,E134='PC Receitas'!$AZ$17,E134='PC Receitas'!$AZ$18,E134='PC Receitas'!$AZ$19,E134='PC Receitas'!$AZ$20,E134='PC Receitas'!$AZ$21,E134='PC Receitas'!$AZ$22,E134='PC Receitas'!$AZ$23)),N133-K134,N133),IF(AND(L134="Pago",OR(E134='PC Receitas'!$AZ$4,E134='PC Receitas'!$AZ$5,E134='PC Receitas'!$AZ$6)),N133+J134,N133)))</f>
        <v>10600.150000000003</v>
      </c>
      <c r="S134" s="112" t="e">
        <f t="shared" ref="S134:S197" si="8">IF(W134="DESPESAS_COM_RH","Despesa",IF(W134="DESPESAS_OPERACIONAIS","Despesa",IF(W134="DESPESAS_DE_MARKETING","Despesa",IF(W134="IMPOSTOS","Despesa",IF(W134="INVESTIMENTOS","Despesa","")))))</f>
        <v>#N/A</v>
      </c>
      <c r="T134" s="109" t="e">
        <f t="shared" ref="T134:T197" si="9">IF(W134="DESPESAS_COM_PRODUTOS","Despesa",IF(W134="DESPESAS_COM_SERVICOS","Despesa",IF(W134="DESPESAS_NAO_OPERACIONAIS","Despesa","")))</f>
        <v>#N/A</v>
      </c>
      <c r="U134" s="109" t="e">
        <f t="shared" ref="U134:U197" si="10">IF(W134="RECEITAS_COM_PRODUTO","Receita",IF(W134="RECEITAS_COM_SERVICOS","Receita",IF(W134="RECEITAS_NAO_OPERACIONAIS","Receita","")))</f>
        <v>#N/A</v>
      </c>
      <c r="V134" s="109" t="e">
        <f t="shared" ref="V134:V197" si="11">IF(S134&lt;&gt;"",S134,IF(T134&lt;&gt;"",T134,IF(U134&lt;&gt;"",U134,"")))</f>
        <v>#N/A</v>
      </c>
      <c r="W134" s="239" t="e">
        <f>VLOOKUP(E134,'PC Receitas'!$AZ$4:$BB$23,3,FALSE)</f>
        <v>#N/A</v>
      </c>
    </row>
    <row r="135" spans="1:23" ht="19.5" customHeight="1" thickTop="1" thickBot="1" x14ac:dyDescent="0.3">
      <c r="A135" s="209"/>
      <c r="C135" s="43"/>
      <c r="D135" s="43"/>
      <c r="E135" s="43"/>
      <c r="F135" s="136"/>
      <c r="G135" s="43"/>
      <c r="H135" s="43"/>
      <c r="I135" s="43"/>
      <c r="J135" s="196"/>
      <c r="K135" s="196"/>
      <c r="L135" s="44"/>
      <c r="M135" s="130"/>
      <c r="N135" s="41">
        <f>IF(AND(J135&gt;0,K135&gt;0),N134,  IF(AND(K135&lt;&gt;"",K135&lt;&gt;0),IF(AND(L135="Pago",OR(E135='PC Receitas'!$AZ$16,E135='PC Receitas'!$AZ$17,E135='PC Receitas'!$AZ$18,E135='PC Receitas'!$AZ$19,E135='PC Receitas'!$AZ$20,E135='PC Receitas'!$AZ$21,E135='PC Receitas'!$AZ$22,E135='PC Receitas'!$AZ$23)),N134-K135,N134),IF(AND(L135="Pago",OR(E135='PC Receitas'!$AZ$4,E135='PC Receitas'!$AZ$5,E135='PC Receitas'!$AZ$6)),N134+J135,N134)))</f>
        <v>10600.150000000003</v>
      </c>
      <c r="S135" s="112" t="e">
        <f t="shared" si="8"/>
        <v>#N/A</v>
      </c>
      <c r="T135" s="109" t="e">
        <f t="shared" si="9"/>
        <v>#N/A</v>
      </c>
      <c r="U135" s="109" t="e">
        <f t="shared" si="10"/>
        <v>#N/A</v>
      </c>
      <c r="V135" s="109" t="e">
        <f t="shared" si="11"/>
        <v>#N/A</v>
      </c>
      <c r="W135" s="239" t="e">
        <f>VLOOKUP(E135,'PC Receitas'!$AZ$4:$BB$23,3,FALSE)</f>
        <v>#N/A</v>
      </c>
    </row>
    <row r="136" spans="1:23" ht="19.5" customHeight="1" thickTop="1" thickBot="1" x14ac:dyDescent="0.3">
      <c r="A136" s="209"/>
      <c r="C136" s="43"/>
      <c r="D136" s="43"/>
      <c r="E136" s="43"/>
      <c r="F136" s="136"/>
      <c r="G136" s="43"/>
      <c r="H136" s="43"/>
      <c r="I136" s="43"/>
      <c r="J136" s="196"/>
      <c r="K136" s="196"/>
      <c r="L136" s="44"/>
      <c r="M136" s="130"/>
      <c r="N136" s="41">
        <f>IF(AND(J136&gt;0,K136&gt;0),N135,  IF(AND(K136&lt;&gt;"",K136&lt;&gt;0),IF(AND(L136="Pago",OR(E136='PC Receitas'!$AZ$16,E136='PC Receitas'!$AZ$17,E136='PC Receitas'!$AZ$18,E136='PC Receitas'!$AZ$19,E136='PC Receitas'!$AZ$20,E136='PC Receitas'!$AZ$21,E136='PC Receitas'!$AZ$22,E136='PC Receitas'!$AZ$23)),N135-K136,N135),IF(AND(L136="Pago",OR(E136='PC Receitas'!$AZ$4,E136='PC Receitas'!$AZ$5,E136='PC Receitas'!$AZ$6)),N135+J136,N135)))</f>
        <v>10600.150000000003</v>
      </c>
      <c r="S136" s="112" t="e">
        <f t="shared" si="8"/>
        <v>#N/A</v>
      </c>
      <c r="T136" s="109" t="e">
        <f t="shared" si="9"/>
        <v>#N/A</v>
      </c>
      <c r="U136" s="109" t="e">
        <f t="shared" si="10"/>
        <v>#N/A</v>
      </c>
      <c r="V136" s="109" t="e">
        <f t="shared" si="11"/>
        <v>#N/A</v>
      </c>
      <c r="W136" s="239" t="e">
        <f>VLOOKUP(E136,'PC Receitas'!$AZ$4:$BB$23,3,FALSE)</f>
        <v>#N/A</v>
      </c>
    </row>
    <row r="137" spans="1:23" ht="19.5" customHeight="1" thickTop="1" thickBot="1" x14ac:dyDescent="0.3">
      <c r="A137" s="209"/>
      <c r="C137" s="43"/>
      <c r="D137" s="43"/>
      <c r="E137" s="43"/>
      <c r="F137" s="136"/>
      <c r="G137" s="43"/>
      <c r="H137" s="43"/>
      <c r="I137" s="43"/>
      <c r="J137" s="196"/>
      <c r="K137" s="196"/>
      <c r="L137" s="44"/>
      <c r="M137" s="130"/>
      <c r="N137" s="41">
        <f>IF(AND(J137&gt;0,K137&gt;0),N136,  IF(AND(K137&lt;&gt;"",K137&lt;&gt;0),IF(AND(L137="Pago",OR(E137='PC Receitas'!$AZ$16,E137='PC Receitas'!$AZ$17,E137='PC Receitas'!$AZ$18,E137='PC Receitas'!$AZ$19,E137='PC Receitas'!$AZ$20,E137='PC Receitas'!$AZ$21,E137='PC Receitas'!$AZ$22,E137='PC Receitas'!$AZ$23)),N136-K137,N136),IF(AND(L137="Pago",OR(E137='PC Receitas'!$AZ$4,E137='PC Receitas'!$AZ$5,E137='PC Receitas'!$AZ$6)),N136+J137,N136)))</f>
        <v>10600.150000000003</v>
      </c>
      <c r="S137" s="112" t="e">
        <f t="shared" si="8"/>
        <v>#N/A</v>
      </c>
      <c r="T137" s="109" t="e">
        <f t="shared" si="9"/>
        <v>#N/A</v>
      </c>
      <c r="U137" s="109" t="e">
        <f t="shared" si="10"/>
        <v>#N/A</v>
      </c>
      <c r="V137" s="109" t="e">
        <f t="shared" si="11"/>
        <v>#N/A</v>
      </c>
      <c r="W137" s="239" t="e">
        <f>VLOOKUP(E137,'PC Receitas'!$AZ$4:$BB$23,3,FALSE)</f>
        <v>#N/A</v>
      </c>
    </row>
    <row r="138" spans="1:23" ht="19.5" customHeight="1" thickTop="1" thickBot="1" x14ac:dyDescent="0.3">
      <c r="A138" s="209"/>
      <c r="C138" s="43"/>
      <c r="D138" s="43"/>
      <c r="E138" s="43"/>
      <c r="F138" s="136"/>
      <c r="G138" s="43"/>
      <c r="H138" s="43"/>
      <c r="I138" s="43"/>
      <c r="J138" s="196"/>
      <c r="K138" s="196"/>
      <c r="L138" s="44"/>
      <c r="M138" s="130"/>
      <c r="N138" s="41">
        <f>IF(AND(J138&gt;0,K138&gt;0),N137,  IF(AND(K138&lt;&gt;"",K138&lt;&gt;0),IF(AND(L138="Pago",OR(E138='PC Receitas'!$AZ$16,E138='PC Receitas'!$AZ$17,E138='PC Receitas'!$AZ$18,E138='PC Receitas'!$AZ$19,E138='PC Receitas'!$AZ$20,E138='PC Receitas'!$AZ$21,E138='PC Receitas'!$AZ$22,E138='PC Receitas'!$AZ$23)),N137-K138,N137),IF(AND(L138="Pago",OR(E138='PC Receitas'!$AZ$4,E138='PC Receitas'!$AZ$5,E138='PC Receitas'!$AZ$6)),N137+J138,N137)))</f>
        <v>10600.150000000003</v>
      </c>
      <c r="S138" s="112" t="e">
        <f t="shared" si="8"/>
        <v>#N/A</v>
      </c>
      <c r="T138" s="109" t="e">
        <f t="shared" si="9"/>
        <v>#N/A</v>
      </c>
      <c r="U138" s="109" t="e">
        <f t="shared" si="10"/>
        <v>#N/A</v>
      </c>
      <c r="V138" s="109" t="e">
        <f t="shared" si="11"/>
        <v>#N/A</v>
      </c>
      <c r="W138" s="239" t="e">
        <f>VLOOKUP(E138,'PC Receitas'!$AZ$4:$BB$23,3,FALSE)</f>
        <v>#N/A</v>
      </c>
    </row>
    <row r="139" spans="1:23" ht="19.5" customHeight="1" thickTop="1" thickBot="1" x14ac:dyDescent="0.3">
      <c r="A139" s="209"/>
      <c r="C139" s="43"/>
      <c r="D139" s="43"/>
      <c r="E139" s="43"/>
      <c r="F139" s="136"/>
      <c r="G139" s="43"/>
      <c r="H139" s="43"/>
      <c r="I139" s="43"/>
      <c r="J139" s="196"/>
      <c r="K139" s="196"/>
      <c r="L139" s="44"/>
      <c r="M139" s="130"/>
      <c r="N139" s="41">
        <f>IF(AND(J139&gt;0,K139&gt;0),N138,  IF(AND(K139&lt;&gt;"",K139&lt;&gt;0),IF(AND(L139="Pago",OR(E139='PC Receitas'!$AZ$16,E139='PC Receitas'!$AZ$17,E139='PC Receitas'!$AZ$18,E139='PC Receitas'!$AZ$19,E139='PC Receitas'!$AZ$20,E139='PC Receitas'!$AZ$21,E139='PC Receitas'!$AZ$22,E139='PC Receitas'!$AZ$23)),N138-K139,N138),IF(AND(L139="Pago",OR(E139='PC Receitas'!$AZ$4,E139='PC Receitas'!$AZ$5,E139='PC Receitas'!$AZ$6)),N138+J139,N138)))</f>
        <v>10600.150000000003</v>
      </c>
      <c r="S139" s="112" t="e">
        <f t="shared" si="8"/>
        <v>#N/A</v>
      </c>
      <c r="T139" s="109" t="e">
        <f t="shared" si="9"/>
        <v>#N/A</v>
      </c>
      <c r="U139" s="109" t="e">
        <f t="shared" si="10"/>
        <v>#N/A</v>
      </c>
      <c r="V139" s="109" t="e">
        <f t="shared" si="11"/>
        <v>#N/A</v>
      </c>
      <c r="W139" s="239" t="e">
        <f>VLOOKUP(E139,'PC Receitas'!$AZ$4:$BB$23,3,FALSE)</f>
        <v>#N/A</v>
      </c>
    </row>
    <row r="140" spans="1:23" ht="19.5" customHeight="1" thickTop="1" thickBot="1" x14ac:dyDescent="0.3">
      <c r="A140" s="209"/>
      <c r="C140" s="43"/>
      <c r="D140" s="43"/>
      <c r="E140" s="43"/>
      <c r="F140" s="136"/>
      <c r="G140" s="43"/>
      <c r="H140" s="43"/>
      <c r="I140" s="43"/>
      <c r="J140" s="196"/>
      <c r="K140" s="196"/>
      <c r="L140" s="44"/>
      <c r="M140" s="130"/>
      <c r="N140" s="41">
        <f>IF(AND(J140&gt;0,K140&gt;0),N139,  IF(AND(K140&lt;&gt;"",K140&lt;&gt;0),IF(AND(L140="Pago",OR(E140='PC Receitas'!$AZ$16,E140='PC Receitas'!$AZ$17,E140='PC Receitas'!$AZ$18,E140='PC Receitas'!$AZ$19,E140='PC Receitas'!$AZ$20,E140='PC Receitas'!$AZ$21,E140='PC Receitas'!$AZ$22,E140='PC Receitas'!$AZ$23)),N139-K140,N139),IF(AND(L140="Pago",OR(E140='PC Receitas'!$AZ$4,E140='PC Receitas'!$AZ$5,E140='PC Receitas'!$AZ$6)),N139+J140,N139)))</f>
        <v>10600.150000000003</v>
      </c>
      <c r="S140" s="112" t="e">
        <f t="shared" si="8"/>
        <v>#N/A</v>
      </c>
      <c r="T140" s="109" t="e">
        <f t="shared" si="9"/>
        <v>#N/A</v>
      </c>
      <c r="U140" s="109" t="e">
        <f t="shared" si="10"/>
        <v>#N/A</v>
      </c>
      <c r="V140" s="109" t="e">
        <f t="shared" si="11"/>
        <v>#N/A</v>
      </c>
      <c r="W140" s="239" t="e">
        <f>VLOOKUP(E140,'PC Receitas'!$AZ$4:$BB$23,3,FALSE)</f>
        <v>#N/A</v>
      </c>
    </row>
    <row r="141" spans="1:23" ht="19.5" customHeight="1" thickTop="1" thickBot="1" x14ac:dyDescent="0.3">
      <c r="A141" s="209"/>
      <c r="C141" s="43"/>
      <c r="D141" s="43"/>
      <c r="E141" s="43"/>
      <c r="F141" s="136"/>
      <c r="G141" s="43"/>
      <c r="H141" s="43"/>
      <c r="I141" s="43"/>
      <c r="J141" s="196"/>
      <c r="K141" s="196"/>
      <c r="L141" s="44"/>
      <c r="M141" s="130"/>
      <c r="N141" s="41">
        <f>IF(AND(J141&gt;0,K141&gt;0),N140,  IF(AND(K141&lt;&gt;"",K141&lt;&gt;0),IF(AND(L141="Pago",OR(E141='PC Receitas'!$AZ$16,E141='PC Receitas'!$AZ$17,E141='PC Receitas'!$AZ$18,E141='PC Receitas'!$AZ$19,E141='PC Receitas'!$AZ$20,E141='PC Receitas'!$AZ$21,E141='PC Receitas'!$AZ$22,E141='PC Receitas'!$AZ$23)),N140-K141,N140),IF(AND(L141="Pago",OR(E141='PC Receitas'!$AZ$4,E141='PC Receitas'!$AZ$5,E141='PC Receitas'!$AZ$6)),N140+J141,N140)))</f>
        <v>10600.150000000003</v>
      </c>
      <c r="S141" s="112" t="e">
        <f t="shared" si="8"/>
        <v>#N/A</v>
      </c>
      <c r="T141" s="109" t="e">
        <f t="shared" si="9"/>
        <v>#N/A</v>
      </c>
      <c r="U141" s="109" t="e">
        <f t="shared" si="10"/>
        <v>#N/A</v>
      </c>
      <c r="V141" s="109" t="e">
        <f t="shared" si="11"/>
        <v>#N/A</v>
      </c>
      <c r="W141" s="239" t="e">
        <f>VLOOKUP(E141,'PC Receitas'!$AZ$4:$BB$23,3,FALSE)</f>
        <v>#N/A</v>
      </c>
    </row>
    <row r="142" spans="1:23" ht="19.5" customHeight="1" thickTop="1" thickBot="1" x14ac:dyDescent="0.3">
      <c r="A142" s="209"/>
      <c r="C142" s="43"/>
      <c r="D142" s="43"/>
      <c r="E142" s="43"/>
      <c r="F142" s="136"/>
      <c r="G142" s="43"/>
      <c r="H142" s="43"/>
      <c r="I142" s="43"/>
      <c r="J142" s="196"/>
      <c r="K142" s="196"/>
      <c r="L142" s="44"/>
      <c r="M142" s="130"/>
      <c r="N142" s="41">
        <f>IF(AND(J142&gt;0,K142&gt;0),N141,  IF(AND(K142&lt;&gt;"",K142&lt;&gt;0),IF(AND(L142="Pago",OR(E142='PC Receitas'!$AZ$16,E142='PC Receitas'!$AZ$17,E142='PC Receitas'!$AZ$18,E142='PC Receitas'!$AZ$19,E142='PC Receitas'!$AZ$20,E142='PC Receitas'!$AZ$21,E142='PC Receitas'!$AZ$22,E142='PC Receitas'!$AZ$23)),N141-K142,N141),IF(AND(L142="Pago",OR(E142='PC Receitas'!$AZ$4,E142='PC Receitas'!$AZ$5,E142='PC Receitas'!$AZ$6)),N141+J142,N141)))</f>
        <v>10600.150000000003</v>
      </c>
      <c r="S142" s="112" t="e">
        <f t="shared" si="8"/>
        <v>#N/A</v>
      </c>
      <c r="T142" s="109" t="e">
        <f t="shared" si="9"/>
        <v>#N/A</v>
      </c>
      <c r="U142" s="109" t="e">
        <f t="shared" si="10"/>
        <v>#N/A</v>
      </c>
      <c r="V142" s="109" t="e">
        <f t="shared" si="11"/>
        <v>#N/A</v>
      </c>
      <c r="W142" s="239" t="e">
        <f>VLOOKUP(E142,'PC Receitas'!$AZ$4:$BB$23,3,FALSE)</f>
        <v>#N/A</v>
      </c>
    </row>
    <row r="143" spans="1:23" ht="19.5" customHeight="1" thickTop="1" thickBot="1" x14ac:dyDescent="0.3">
      <c r="A143" s="209"/>
      <c r="C143" s="43"/>
      <c r="D143" s="43"/>
      <c r="E143" s="43"/>
      <c r="F143" s="136"/>
      <c r="G143" s="43"/>
      <c r="H143" s="43"/>
      <c r="I143" s="43"/>
      <c r="J143" s="196"/>
      <c r="K143" s="196"/>
      <c r="L143" s="44"/>
      <c r="M143" s="130"/>
      <c r="N143" s="41">
        <f>IF(AND(J143&gt;0,K143&gt;0),N142,  IF(AND(K143&lt;&gt;"",K143&lt;&gt;0),IF(AND(L143="Pago",OR(E143='PC Receitas'!$AZ$16,E143='PC Receitas'!$AZ$17,E143='PC Receitas'!$AZ$18,E143='PC Receitas'!$AZ$19,E143='PC Receitas'!$AZ$20,E143='PC Receitas'!$AZ$21,E143='PC Receitas'!$AZ$22,E143='PC Receitas'!$AZ$23)),N142-K143,N142),IF(AND(L143="Pago",OR(E143='PC Receitas'!$AZ$4,E143='PC Receitas'!$AZ$5,E143='PC Receitas'!$AZ$6)),N142+J143,N142)))</f>
        <v>10600.150000000003</v>
      </c>
      <c r="S143" s="112" t="e">
        <f t="shared" si="8"/>
        <v>#N/A</v>
      </c>
      <c r="T143" s="109" t="e">
        <f t="shared" si="9"/>
        <v>#N/A</v>
      </c>
      <c r="U143" s="109" t="e">
        <f t="shared" si="10"/>
        <v>#N/A</v>
      </c>
      <c r="V143" s="109" t="e">
        <f t="shared" si="11"/>
        <v>#N/A</v>
      </c>
      <c r="W143" s="239" t="e">
        <f>VLOOKUP(E143,'PC Receitas'!$AZ$4:$BB$23,3,FALSE)</f>
        <v>#N/A</v>
      </c>
    </row>
    <row r="144" spans="1:23" ht="19.5" customHeight="1" thickTop="1" thickBot="1" x14ac:dyDescent="0.3">
      <c r="A144" s="209"/>
      <c r="C144" s="43"/>
      <c r="D144" s="43"/>
      <c r="E144" s="43"/>
      <c r="F144" s="136"/>
      <c r="G144" s="43"/>
      <c r="H144" s="43"/>
      <c r="I144" s="43"/>
      <c r="J144" s="196"/>
      <c r="K144" s="196"/>
      <c r="L144" s="44"/>
      <c r="M144" s="130"/>
      <c r="N144" s="41">
        <f>IF(AND(J144&gt;0,K144&gt;0),N143,  IF(AND(K144&lt;&gt;"",K144&lt;&gt;0),IF(AND(L144="Pago",OR(E144='PC Receitas'!$AZ$16,E144='PC Receitas'!$AZ$17,E144='PC Receitas'!$AZ$18,E144='PC Receitas'!$AZ$19,E144='PC Receitas'!$AZ$20,E144='PC Receitas'!$AZ$21,E144='PC Receitas'!$AZ$22,E144='PC Receitas'!$AZ$23)),N143-K144,N143),IF(AND(L144="Pago",OR(E144='PC Receitas'!$AZ$4,E144='PC Receitas'!$AZ$5,E144='PC Receitas'!$AZ$6)),N143+J144,N143)))</f>
        <v>10600.150000000003</v>
      </c>
      <c r="S144" s="112" t="e">
        <f t="shared" si="8"/>
        <v>#N/A</v>
      </c>
      <c r="T144" s="109" t="e">
        <f t="shared" si="9"/>
        <v>#N/A</v>
      </c>
      <c r="U144" s="109" t="e">
        <f t="shared" si="10"/>
        <v>#N/A</v>
      </c>
      <c r="V144" s="109" t="e">
        <f t="shared" si="11"/>
        <v>#N/A</v>
      </c>
      <c r="W144" s="239" t="e">
        <f>VLOOKUP(E144,'PC Receitas'!$AZ$4:$BB$23,3,FALSE)</f>
        <v>#N/A</v>
      </c>
    </row>
    <row r="145" spans="1:23" ht="19.5" customHeight="1" thickTop="1" thickBot="1" x14ac:dyDescent="0.3">
      <c r="A145" s="209"/>
      <c r="C145" s="43"/>
      <c r="D145" s="43"/>
      <c r="E145" s="43"/>
      <c r="F145" s="136"/>
      <c r="G145" s="43"/>
      <c r="H145" s="43"/>
      <c r="I145" s="43"/>
      <c r="J145" s="196"/>
      <c r="K145" s="196"/>
      <c r="L145" s="44"/>
      <c r="M145" s="130"/>
      <c r="N145" s="41">
        <f>IF(AND(J145&gt;0,K145&gt;0),N144,  IF(AND(K145&lt;&gt;"",K145&lt;&gt;0),IF(AND(L145="Pago",OR(E145='PC Receitas'!$AZ$16,E145='PC Receitas'!$AZ$17,E145='PC Receitas'!$AZ$18,E145='PC Receitas'!$AZ$19,E145='PC Receitas'!$AZ$20,E145='PC Receitas'!$AZ$21,E145='PC Receitas'!$AZ$22,E145='PC Receitas'!$AZ$23)),N144-K145,N144),IF(AND(L145="Pago",OR(E145='PC Receitas'!$AZ$4,E145='PC Receitas'!$AZ$5,E145='PC Receitas'!$AZ$6)),N144+J145,N144)))</f>
        <v>10600.150000000003</v>
      </c>
      <c r="S145" s="112" t="e">
        <f t="shared" si="8"/>
        <v>#N/A</v>
      </c>
      <c r="T145" s="109" t="e">
        <f t="shared" si="9"/>
        <v>#N/A</v>
      </c>
      <c r="U145" s="109" t="e">
        <f t="shared" si="10"/>
        <v>#N/A</v>
      </c>
      <c r="V145" s="109" t="e">
        <f t="shared" si="11"/>
        <v>#N/A</v>
      </c>
      <c r="W145" s="239" t="e">
        <f>VLOOKUP(E145,'PC Receitas'!$AZ$4:$BB$23,3,FALSE)</f>
        <v>#N/A</v>
      </c>
    </row>
    <row r="146" spans="1:23" ht="19.5" customHeight="1" thickTop="1" thickBot="1" x14ac:dyDescent="0.3">
      <c r="A146" s="209"/>
      <c r="C146" s="43"/>
      <c r="D146" s="43"/>
      <c r="E146" s="43"/>
      <c r="F146" s="136"/>
      <c r="G146" s="43"/>
      <c r="H146" s="43"/>
      <c r="I146" s="43"/>
      <c r="J146" s="196"/>
      <c r="K146" s="196"/>
      <c r="L146" s="44"/>
      <c r="M146" s="130"/>
      <c r="N146" s="41">
        <f>IF(AND(J146&gt;0,K146&gt;0),N145,  IF(AND(K146&lt;&gt;"",K146&lt;&gt;0),IF(AND(L146="Pago",OR(E146='PC Receitas'!$AZ$16,E146='PC Receitas'!$AZ$17,E146='PC Receitas'!$AZ$18,E146='PC Receitas'!$AZ$19,E146='PC Receitas'!$AZ$20,E146='PC Receitas'!$AZ$21,E146='PC Receitas'!$AZ$22,E146='PC Receitas'!$AZ$23)),N145-K146,N145),IF(AND(L146="Pago",OR(E146='PC Receitas'!$AZ$4,E146='PC Receitas'!$AZ$5,E146='PC Receitas'!$AZ$6)),N145+J146,N145)))</f>
        <v>10600.150000000003</v>
      </c>
      <c r="S146" s="112" t="e">
        <f t="shared" si="8"/>
        <v>#N/A</v>
      </c>
      <c r="T146" s="109" t="e">
        <f t="shared" si="9"/>
        <v>#N/A</v>
      </c>
      <c r="U146" s="109" t="e">
        <f t="shared" si="10"/>
        <v>#N/A</v>
      </c>
      <c r="V146" s="109" t="e">
        <f t="shared" si="11"/>
        <v>#N/A</v>
      </c>
      <c r="W146" s="239" t="e">
        <f>VLOOKUP(E146,'PC Receitas'!$AZ$4:$BB$23,3,FALSE)</f>
        <v>#N/A</v>
      </c>
    </row>
    <row r="147" spans="1:23" ht="19.5" customHeight="1" thickTop="1" thickBot="1" x14ac:dyDescent="0.3">
      <c r="A147" s="209"/>
      <c r="C147" s="43"/>
      <c r="D147" s="43"/>
      <c r="E147" s="43"/>
      <c r="F147" s="136"/>
      <c r="G147" s="43"/>
      <c r="H147" s="43"/>
      <c r="I147" s="43"/>
      <c r="J147" s="196"/>
      <c r="K147" s="196"/>
      <c r="L147" s="44"/>
      <c r="M147" s="130"/>
      <c r="N147" s="41">
        <f>IF(AND(J147&gt;0,K147&gt;0),N146,  IF(AND(K147&lt;&gt;"",K147&lt;&gt;0),IF(AND(L147="Pago",OR(E147='PC Receitas'!$AZ$16,E147='PC Receitas'!$AZ$17,E147='PC Receitas'!$AZ$18,E147='PC Receitas'!$AZ$19,E147='PC Receitas'!$AZ$20,E147='PC Receitas'!$AZ$21,E147='PC Receitas'!$AZ$22,E147='PC Receitas'!$AZ$23)),N146-K147,N146),IF(AND(L147="Pago",OR(E147='PC Receitas'!$AZ$4,E147='PC Receitas'!$AZ$5,E147='PC Receitas'!$AZ$6)),N146+J147,N146)))</f>
        <v>10600.150000000003</v>
      </c>
      <c r="S147" s="112" t="e">
        <f t="shared" si="8"/>
        <v>#N/A</v>
      </c>
      <c r="T147" s="109" t="e">
        <f t="shared" si="9"/>
        <v>#N/A</v>
      </c>
      <c r="U147" s="109" t="e">
        <f t="shared" si="10"/>
        <v>#N/A</v>
      </c>
      <c r="V147" s="109" t="e">
        <f t="shared" si="11"/>
        <v>#N/A</v>
      </c>
      <c r="W147" s="239" t="e">
        <f>VLOOKUP(E147,'PC Receitas'!$AZ$4:$BB$23,3,FALSE)</f>
        <v>#N/A</v>
      </c>
    </row>
    <row r="148" spans="1:23" ht="19.5" customHeight="1" thickTop="1" thickBot="1" x14ac:dyDescent="0.3">
      <c r="A148" s="209"/>
      <c r="C148" s="43"/>
      <c r="D148" s="43"/>
      <c r="E148" s="43"/>
      <c r="F148" s="136"/>
      <c r="G148" s="43"/>
      <c r="H148" s="43"/>
      <c r="I148" s="43"/>
      <c r="J148" s="196"/>
      <c r="K148" s="196"/>
      <c r="L148" s="44"/>
      <c r="M148" s="130"/>
      <c r="N148" s="41">
        <f>IF(AND(J148&gt;0,K148&gt;0),N147,  IF(AND(K148&lt;&gt;"",K148&lt;&gt;0),IF(AND(L148="Pago",OR(E148='PC Receitas'!$AZ$16,E148='PC Receitas'!$AZ$17,E148='PC Receitas'!$AZ$18,E148='PC Receitas'!$AZ$19,E148='PC Receitas'!$AZ$20,E148='PC Receitas'!$AZ$21,E148='PC Receitas'!$AZ$22,E148='PC Receitas'!$AZ$23)),N147-K148,N147),IF(AND(L148="Pago",OR(E148='PC Receitas'!$AZ$4,E148='PC Receitas'!$AZ$5,E148='PC Receitas'!$AZ$6)),N147+J148,N147)))</f>
        <v>10600.150000000003</v>
      </c>
      <c r="S148" s="112" t="e">
        <f t="shared" si="8"/>
        <v>#N/A</v>
      </c>
      <c r="T148" s="109" t="e">
        <f t="shared" si="9"/>
        <v>#N/A</v>
      </c>
      <c r="U148" s="109" t="e">
        <f t="shared" si="10"/>
        <v>#N/A</v>
      </c>
      <c r="V148" s="109" t="e">
        <f t="shared" si="11"/>
        <v>#N/A</v>
      </c>
      <c r="W148" s="239" t="e">
        <f>VLOOKUP(E148,'PC Receitas'!$AZ$4:$BB$23,3,FALSE)</f>
        <v>#N/A</v>
      </c>
    </row>
    <row r="149" spans="1:23" ht="19.5" customHeight="1" thickTop="1" thickBot="1" x14ac:dyDescent="0.3">
      <c r="A149" s="209"/>
      <c r="C149" s="43"/>
      <c r="D149" s="43"/>
      <c r="E149" s="43"/>
      <c r="F149" s="136"/>
      <c r="G149" s="43"/>
      <c r="H149" s="43"/>
      <c r="I149" s="43"/>
      <c r="J149" s="196"/>
      <c r="K149" s="196"/>
      <c r="L149" s="44"/>
      <c r="M149" s="130"/>
      <c r="N149" s="41">
        <f>IF(AND(J149&gt;0,K149&gt;0),N148,  IF(AND(K149&lt;&gt;"",K149&lt;&gt;0),IF(AND(L149="Pago",OR(E149='PC Receitas'!$AZ$16,E149='PC Receitas'!$AZ$17,E149='PC Receitas'!$AZ$18,E149='PC Receitas'!$AZ$19,E149='PC Receitas'!$AZ$20,E149='PC Receitas'!$AZ$21,E149='PC Receitas'!$AZ$22,E149='PC Receitas'!$AZ$23)),N148-K149,N148),IF(AND(L149="Pago",OR(E149='PC Receitas'!$AZ$4,E149='PC Receitas'!$AZ$5,E149='PC Receitas'!$AZ$6)),N148+J149,N148)))</f>
        <v>10600.150000000003</v>
      </c>
      <c r="S149" s="112" t="e">
        <f t="shared" si="8"/>
        <v>#N/A</v>
      </c>
      <c r="T149" s="109" t="e">
        <f t="shared" si="9"/>
        <v>#N/A</v>
      </c>
      <c r="U149" s="109" t="e">
        <f t="shared" si="10"/>
        <v>#N/A</v>
      </c>
      <c r="V149" s="109" t="e">
        <f t="shared" si="11"/>
        <v>#N/A</v>
      </c>
      <c r="W149" s="239" t="e">
        <f>VLOOKUP(E149,'PC Receitas'!$AZ$4:$BB$23,3,FALSE)</f>
        <v>#N/A</v>
      </c>
    </row>
    <row r="150" spans="1:23" ht="19.5" customHeight="1" thickTop="1" thickBot="1" x14ac:dyDescent="0.3">
      <c r="A150" s="209"/>
      <c r="C150" s="43"/>
      <c r="D150" s="43"/>
      <c r="E150" s="43"/>
      <c r="F150" s="136"/>
      <c r="G150" s="43"/>
      <c r="H150" s="43"/>
      <c r="I150" s="43"/>
      <c r="J150" s="196"/>
      <c r="K150" s="196"/>
      <c r="L150" s="44"/>
      <c r="M150" s="130"/>
      <c r="N150" s="41">
        <f>IF(AND(J150&gt;0,K150&gt;0),N149,  IF(AND(K150&lt;&gt;"",K150&lt;&gt;0),IF(AND(L150="Pago",OR(E150='PC Receitas'!$AZ$16,E150='PC Receitas'!$AZ$17,E150='PC Receitas'!$AZ$18,E150='PC Receitas'!$AZ$19,E150='PC Receitas'!$AZ$20,E150='PC Receitas'!$AZ$21,E150='PC Receitas'!$AZ$22,E150='PC Receitas'!$AZ$23)),N149-K150,N149),IF(AND(L150="Pago",OR(E150='PC Receitas'!$AZ$4,E150='PC Receitas'!$AZ$5,E150='PC Receitas'!$AZ$6)),N149+J150,N149)))</f>
        <v>10600.150000000003</v>
      </c>
      <c r="S150" s="112" t="e">
        <f t="shared" si="8"/>
        <v>#N/A</v>
      </c>
      <c r="T150" s="109" t="e">
        <f t="shared" si="9"/>
        <v>#N/A</v>
      </c>
      <c r="U150" s="109" t="e">
        <f t="shared" si="10"/>
        <v>#N/A</v>
      </c>
      <c r="V150" s="109" t="e">
        <f t="shared" si="11"/>
        <v>#N/A</v>
      </c>
      <c r="W150" s="239" t="e">
        <f>VLOOKUP(E150,'PC Receitas'!$AZ$4:$BB$23,3,FALSE)</f>
        <v>#N/A</v>
      </c>
    </row>
    <row r="151" spans="1:23" ht="19.5" customHeight="1" thickTop="1" thickBot="1" x14ac:dyDescent="0.3">
      <c r="A151" s="209"/>
      <c r="C151" s="43"/>
      <c r="D151" s="43"/>
      <c r="E151" s="43"/>
      <c r="F151" s="136"/>
      <c r="G151" s="43"/>
      <c r="H151" s="43"/>
      <c r="I151" s="43"/>
      <c r="J151" s="196"/>
      <c r="K151" s="196"/>
      <c r="L151" s="44"/>
      <c r="M151" s="130"/>
      <c r="N151" s="41">
        <f>IF(AND(J151&gt;0,K151&gt;0),N150,  IF(AND(K151&lt;&gt;"",K151&lt;&gt;0),IF(AND(L151="Pago",OR(E151='PC Receitas'!$AZ$16,E151='PC Receitas'!$AZ$17,E151='PC Receitas'!$AZ$18,E151='PC Receitas'!$AZ$19,E151='PC Receitas'!$AZ$20,E151='PC Receitas'!$AZ$21,E151='PC Receitas'!$AZ$22,E151='PC Receitas'!$AZ$23)),N150-K151,N150),IF(AND(L151="Pago",OR(E151='PC Receitas'!$AZ$4,E151='PC Receitas'!$AZ$5,E151='PC Receitas'!$AZ$6)),N150+J151,N150)))</f>
        <v>10600.150000000003</v>
      </c>
      <c r="S151" s="112" t="e">
        <f t="shared" si="8"/>
        <v>#N/A</v>
      </c>
      <c r="T151" s="109" t="e">
        <f t="shared" si="9"/>
        <v>#N/A</v>
      </c>
      <c r="U151" s="109" t="e">
        <f t="shared" si="10"/>
        <v>#N/A</v>
      </c>
      <c r="V151" s="109" t="e">
        <f t="shared" si="11"/>
        <v>#N/A</v>
      </c>
      <c r="W151" s="239" t="e">
        <f>VLOOKUP(E151,'PC Receitas'!$AZ$4:$BB$23,3,FALSE)</f>
        <v>#N/A</v>
      </c>
    </row>
    <row r="152" spans="1:23" ht="19.5" customHeight="1" thickTop="1" thickBot="1" x14ac:dyDescent="0.3">
      <c r="A152" s="209"/>
      <c r="C152" s="43"/>
      <c r="D152" s="43"/>
      <c r="E152" s="43"/>
      <c r="F152" s="136"/>
      <c r="G152" s="43"/>
      <c r="H152" s="43"/>
      <c r="I152" s="43"/>
      <c r="J152" s="196"/>
      <c r="K152" s="196"/>
      <c r="L152" s="44"/>
      <c r="M152" s="130"/>
      <c r="N152" s="41">
        <f>IF(AND(J152&gt;0,K152&gt;0),N151,  IF(AND(K152&lt;&gt;"",K152&lt;&gt;0),IF(AND(L152="Pago",OR(E152='PC Receitas'!$AZ$16,E152='PC Receitas'!$AZ$17,E152='PC Receitas'!$AZ$18,E152='PC Receitas'!$AZ$19,E152='PC Receitas'!$AZ$20,E152='PC Receitas'!$AZ$21,E152='PC Receitas'!$AZ$22,E152='PC Receitas'!$AZ$23)),N151-K152,N151),IF(AND(L152="Pago",OR(E152='PC Receitas'!$AZ$4,E152='PC Receitas'!$AZ$5,E152='PC Receitas'!$AZ$6)),N151+J152,N151)))</f>
        <v>10600.150000000003</v>
      </c>
      <c r="S152" s="112" t="e">
        <f t="shared" si="8"/>
        <v>#N/A</v>
      </c>
      <c r="T152" s="109" t="e">
        <f t="shared" si="9"/>
        <v>#N/A</v>
      </c>
      <c r="U152" s="109" t="e">
        <f t="shared" si="10"/>
        <v>#N/A</v>
      </c>
      <c r="V152" s="109" t="e">
        <f t="shared" si="11"/>
        <v>#N/A</v>
      </c>
      <c r="W152" s="239" t="e">
        <f>VLOOKUP(E152,'PC Receitas'!$AZ$4:$BB$23,3,FALSE)</f>
        <v>#N/A</v>
      </c>
    </row>
    <row r="153" spans="1:23" ht="19.5" customHeight="1" thickTop="1" thickBot="1" x14ac:dyDescent="0.3">
      <c r="A153" s="209"/>
      <c r="C153" s="43"/>
      <c r="D153" s="43"/>
      <c r="E153" s="43"/>
      <c r="F153" s="136"/>
      <c r="G153" s="43"/>
      <c r="H153" s="43"/>
      <c r="I153" s="43"/>
      <c r="J153" s="196"/>
      <c r="K153" s="196"/>
      <c r="L153" s="44"/>
      <c r="M153" s="130"/>
      <c r="N153" s="41">
        <f>IF(AND(J153&gt;0,K153&gt;0),N152,  IF(AND(K153&lt;&gt;"",K153&lt;&gt;0),IF(AND(L153="Pago",OR(E153='PC Receitas'!$AZ$16,E153='PC Receitas'!$AZ$17,E153='PC Receitas'!$AZ$18,E153='PC Receitas'!$AZ$19,E153='PC Receitas'!$AZ$20,E153='PC Receitas'!$AZ$21,E153='PC Receitas'!$AZ$22,E153='PC Receitas'!$AZ$23)),N152-K153,N152),IF(AND(L153="Pago",OR(E153='PC Receitas'!$AZ$4,E153='PC Receitas'!$AZ$5,E153='PC Receitas'!$AZ$6)),N152+J153,N152)))</f>
        <v>10600.150000000003</v>
      </c>
      <c r="S153" s="112" t="e">
        <f t="shared" si="8"/>
        <v>#N/A</v>
      </c>
      <c r="T153" s="109" t="e">
        <f t="shared" si="9"/>
        <v>#N/A</v>
      </c>
      <c r="U153" s="109" t="e">
        <f t="shared" si="10"/>
        <v>#N/A</v>
      </c>
      <c r="V153" s="109" t="e">
        <f t="shared" si="11"/>
        <v>#N/A</v>
      </c>
      <c r="W153" s="239" t="e">
        <f>VLOOKUP(E153,'PC Receitas'!$AZ$4:$BB$23,3,FALSE)</f>
        <v>#N/A</v>
      </c>
    </row>
    <row r="154" spans="1:23" ht="19.5" customHeight="1" thickTop="1" thickBot="1" x14ac:dyDescent="0.3">
      <c r="A154" s="209"/>
      <c r="C154" s="43"/>
      <c r="D154" s="43"/>
      <c r="E154" s="43"/>
      <c r="F154" s="136"/>
      <c r="G154" s="43"/>
      <c r="H154" s="43"/>
      <c r="I154" s="43"/>
      <c r="J154" s="196"/>
      <c r="K154" s="196"/>
      <c r="L154" s="44"/>
      <c r="M154" s="130"/>
      <c r="N154" s="41">
        <f>IF(AND(J154&gt;0,K154&gt;0),N153,  IF(AND(K154&lt;&gt;"",K154&lt;&gt;0),IF(AND(L154="Pago",OR(E154='PC Receitas'!$AZ$16,E154='PC Receitas'!$AZ$17,E154='PC Receitas'!$AZ$18,E154='PC Receitas'!$AZ$19,E154='PC Receitas'!$AZ$20,E154='PC Receitas'!$AZ$21,E154='PC Receitas'!$AZ$22,E154='PC Receitas'!$AZ$23)),N153-K154,N153),IF(AND(L154="Pago",OR(E154='PC Receitas'!$AZ$4,E154='PC Receitas'!$AZ$5,E154='PC Receitas'!$AZ$6)),N153+J154,N153)))</f>
        <v>10600.150000000003</v>
      </c>
      <c r="S154" s="112" t="e">
        <f t="shared" si="8"/>
        <v>#N/A</v>
      </c>
      <c r="T154" s="109" t="e">
        <f t="shared" si="9"/>
        <v>#N/A</v>
      </c>
      <c r="U154" s="109" t="e">
        <f t="shared" si="10"/>
        <v>#N/A</v>
      </c>
      <c r="V154" s="109" t="e">
        <f t="shared" si="11"/>
        <v>#N/A</v>
      </c>
      <c r="W154" s="239" t="e">
        <f>VLOOKUP(E154,'PC Receitas'!$AZ$4:$BB$23,3,FALSE)</f>
        <v>#N/A</v>
      </c>
    </row>
    <row r="155" spans="1:23" ht="19.5" customHeight="1" thickTop="1" thickBot="1" x14ac:dyDescent="0.3">
      <c r="A155" s="209"/>
      <c r="C155" s="43"/>
      <c r="D155" s="43"/>
      <c r="E155" s="43"/>
      <c r="F155" s="136"/>
      <c r="G155" s="43"/>
      <c r="H155" s="43"/>
      <c r="I155" s="43"/>
      <c r="J155" s="196"/>
      <c r="K155" s="196"/>
      <c r="L155" s="44"/>
      <c r="M155" s="130"/>
      <c r="N155" s="41">
        <f>IF(AND(J155&gt;0,K155&gt;0),N154,  IF(AND(K155&lt;&gt;"",K155&lt;&gt;0),IF(AND(L155="Pago",OR(E155='PC Receitas'!$AZ$16,E155='PC Receitas'!$AZ$17,E155='PC Receitas'!$AZ$18,E155='PC Receitas'!$AZ$19,E155='PC Receitas'!$AZ$20,E155='PC Receitas'!$AZ$21,E155='PC Receitas'!$AZ$22,E155='PC Receitas'!$AZ$23)),N154-K155,N154),IF(AND(L155="Pago",OR(E155='PC Receitas'!$AZ$4,E155='PC Receitas'!$AZ$5,E155='PC Receitas'!$AZ$6)),N154+J155,N154)))</f>
        <v>10600.150000000003</v>
      </c>
      <c r="S155" s="112" t="e">
        <f t="shared" si="8"/>
        <v>#N/A</v>
      </c>
      <c r="T155" s="109" t="e">
        <f t="shared" si="9"/>
        <v>#N/A</v>
      </c>
      <c r="U155" s="109" t="e">
        <f t="shared" si="10"/>
        <v>#N/A</v>
      </c>
      <c r="V155" s="109" t="e">
        <f t="shared" si="11"/>
        <v>#N/A</v>
      </c>
      <c r="W155" s="239" t="e">
        <f>VLOOKUP(E155,'PC Receitas'!$AZ$4:$BB$23,3,FALSE)</f>
        <v>#N/A</v>
      </c>
    </row>
    <row r="156" spans="1:23" ht="19.5" customHeight="1" thickTop="1" thickBot="1" x14ac:dyDescent="0.3">
      <c r="A156" s="209"/>
      <c r="C156" s="43"/>
      <c r="D156" s="43"/>
      <c r="E156" s="43"/>
      <c r="F156" s="136"/>
      <c r="G156" s="43"/>
      <c r="H156" s="43"/>
      <c r="I156" s="43"/>
      <c r="J156" s="196"/>
      <c r="K156" s="196"/>
      <c r="L156" s="44"/>
      <c r="M156" s="130"/>
      <c r="N156" s="41">
        <f>IF(AND(J156&gt;0,K156&gt;0),N155,  IF(AND(K156&lt;&gt;"",K156&lt;&gt;0),IF(AND(L156="Pago",OR(E156='PC Receitas'!$AZ$16,E156='PC Receitas'!$AZ$17,E156='PC Receitas'!$AZ$18,E156='PC Receitas'!$AZ$19,E156='PC Receitas'!$AZ$20,E156='PC Receitas'!$AZ$21,E156='PC Receitas'!$AZ$22,E156='PC Receitas'!$AZ$23)),N155-K156,N155),IF(AND(L156="Pago",OR(E156='PC Receitas'!$AZ$4,E156='PC Receitas'!$AZ$5,E156='PC Receitas'!$AZ$6)),N155+J156,N155)))</f>
        <v>10600.150000000003</v>
      </c>
      <c r="S156" s="112" t="e">
        <f t="shared" si="8"/>
        <v>#N/A</v>
      </c>
      <c r="T156" s="109" t="e">
        <f t="shared" si="9"/>
        <v>#N/A</v>
      </c>
      <c r="U156" s="109" t="e">
        <f t="shared" si="10"/>
        <v>#N/A</v>
      </c>
      <c r="V156" s="109" t="e">
        <f t="shared" si="11"/>
        <v>#N/A</v>
      </c>
      <c r="W156" s="239" t="e">
        <f>VLOOKUP(E156,'PC Receitas'!$AZ$4:$BB$23,3,FALSE)</f>
        <v>#N/A</v>
      </c>
    </row>
    <row r="157" spans="1:23" ht="19.5" customHeight="1" thickTop="1" thickBot="1" x14ac:dyDescent="0.3">
      <c r="A157" s="209"/>
      <c r="C157" s="43"/>
      <c r="D157" s="43"/>
      <c r="E157" s="43"/>
      <c r="F157" s="136"/>
      <c r="G157" s="43"/>
      <c r="H157" s="43"/>
      <c r="I157" s="43"/>
      <c r="J157" s="196"/>
      <c r="K157" s="196"/>
      <c r="L157" s="44"/>
      <c r="M157" s="130"/>
      <c r="N157" s="41">
        <f>IF(AND(J157&gt;0,K157&gt;0),N156,  IF(AND(K157&lt;&gt;"",K157&lt;&gt;0),IF(AND(L157="Pago",OR(E157='PC Receitas'!$AZ$16,E157='PC Receitas'!$AZ$17,E157='PC Receitas'!$AZ$18,E157='PC Receitas'!$AZ$19,E157='PC Receitas'!$AZ$20,E157='PC Receitas'!$AZ$21,E157='PC Receitas'!$AZ$22,E157='PC Receitas'!$AZ$23)),N156-K157,N156),IF(AND(L157="Pago",OR(E157='PC Receitas'!$AZ$4,E157='PC Receitas'!$AZ$5,E157='PC Receitas'!$AZ$6)),N156+J157,N156)))</f>
        <v>10600.150000000003</v>
      </c>
      <c r="S157" s="112" t="e">
        <f t="shared" si="8"/>
        <v>#N/A</v>
      </c>
      <c r="T157" s="109" t="e">
        <f t="shared" si="9"/>
        <v>#N/A</v>
      </c>
      <c r="U157" s="109" t="e">
        <f t="shared" si="10"/>
        <v>#N/A</v>
      </c>
      <c r="V157" s="109" t="e">
        <f t="shared" si="11"/>
        <v>#N/A</v>
      </c>
      <c r="W157" s="239" t="e">
        <f>VLOOKUP(E157,'PC Receitas'!$AZ$4:$BB$23,3,FALSE)</f>
        <v>#N/A</v>
      </c>
    </row>
    <row r="158" spans="1:23" ht="19.5" customHeight="1" thickTop="1" thickBot="1" x14ac:dyDescent="0.3">
      <c r="A158" s="209"/>
      <c r="C158" s="43"/>
      <c r="D158" s="43"/>
      <c r="E158" s="43"/>
      <c r="F158" s="136"/>
      <c r="G158" s="43"/>
      <c r="H158" s="43"/>
      <c r="I158" s="43"/>
      <c r="J158" s="196"/>
      <c r="K158" s="196"/>
      <c r="L158" s="44"/>
      <c r="M158" s="130"/>
      <c r="N158" s="41">
        <f>IF(AND(J158&gt;0,K158&gt;0),N157,  IF(AND(K158&lt;&gt;"",K158&lt;&gt;0),IF(AND(L158="Pago",OR(E158='PC Receitas'!$AZ$16,E158='PC Receitas'!$AZ$17,E158='PC Receitas'!$AZ$18,E158='PC Receitas'!$AZ$19,E158='PC Receitas'!$AZ$20,E158='PC Receitas'!$AZ$21,E158='PC Receitas'!$AZ$22,E158='PC Receitas'!$AZ$23)),N157-K158,N157),IF(AND(L158="Pago",OR(E158='PC Receitas'!$AZ$4,E158='PC Receitas'!$AZ$5,E158='PC Receitas'!$AZ$6)),N157+J158,N157)))</f>
        <v>10600.150000000003</v>
      </c>
      <c r="S158" s="112" t="e">
        <f t="shared" si="8"/>
        <v>#N/A</v>
      </c>
      <c r="T158" s="109" t="e">
        <f t="shared" si="9"/>
        <v>#N/A</v>
      </c>
      <c r="U158" s="109" t="e">
        <f t="shared" si="10"/>
        <v>#N/A</v>
      </c>
      <c r="V158" s="109" t="e">
        <f t="shared" si="11"/>
        <v>#N/A</v>
      </c>
      <c r="W158" s="239" t="e">
        <f>VLOOKUP(E158,'PC Receitas'!$AZ$4:$BB$23,3,FALSE)</f>
        <v>#N/A</v>
      </c>
    </row>
    <row r="159" spans="1:23" ht="19.5" customHeight="1" thickTop="1" thickBot="1" x14ac:dyDescent="0.3">
      <c r="A159" s="209"/>
      <c r="C159" s="43"/>
      <c r="D159" s="43"/>
      <c r="E159" s="43"/>
      <c r="F159" s="136"/>
      <c r="G159" s="43"/>
      <c r="H159" s="43"/>
      <c r="I159" s="43"/>
      <c r="J159" s="196"/>
      <c r="K159" s="196"/>
      <c r="L159" s="44"/>
      <c r="M159" s="130"/>
      <c r="N159" s="41">
        <f>IF(AND(J159&gt;0,K159&gt;0),N158,  IF(AND(K159&lt;&gt;"",K159&lt;&gt;0),IF(AND(L159="Pago",OR(E159='PC Receitas'!$AZ$16,E159='PC Receitas'!$AZ$17,E159='PC Receitas'!$AZ$18,E159='PC Receitas'!$AZ$19,E159='PC Receitas'!$AZ$20,E159='PC Receitas'!$AZ$21,E159='PC Receitas'!$AZ$22,E159='PC Receitas'!$AZ$23)),N158-K159,N158),IF(AND(L159="Pago",OR(E159='PC Receitas'!$AZ$4,E159='PC Receitas'!$AZ$5,E159='PC Receitas'!$AZ$6)),N158+J159,N158)))</f>
        <v>10600.150000000003</v>
      </c>
      <c r="S159" s="112" t="e">
        <f t="shared" si="8"/>
        <v>#N/A</v>
      </c>
      <c r="T159" s="109" t="e">
        <f t="shared" si="9"/>
        <v>#N/A</v>
      </c>
      <c r="U159" s="109" t="e">
        <f t="shared" si="10"/>
        <v>#N/A</v>
      </c>
      <c r="V159" s="109" t="e">
        <f t="shared" si="11"/>
        <v>#N/A</v>
      </c>
      <c r="W159" s="239" t="e">
        <f>VLOOKUP(E159,'PC Receitas'!$AZ$4:$BB$23,3,FALSE)</f>
        <v>#N/A</v>
      </c>
    </row>
    <row r="160" spans="1:23" ht="19.5" customHeight="1" thickTop="1" thickBot="1" x14ac:dyDescent="0.3">
      <c r="A160" s="209"/>
      <c r="C160" s="43"/>
      <c r="D160" s="43"/>
      <c r="E160" s="43"/>
      <c r="F160" s="136"/>
      <c r="G160" s="43"/>
      <c r="H160" s="43"/>
      <c r="I160" s="43"/>
      <c r="J160" s="196"/>
      <c r="K160" s="196"/>
      <c r="L160" s="44"/>
      <c r="M160" s="130"/>
      <c r="N160" s="41">
        <f>IF(AND(J160&gt;0,K160&gt;0),N159,  IF(AND(K160&lt;&gt;"",K160&lt;&gt;0),IF(AND(L160="Pago",OR(E160='PC Receitas'!$AZ$16,E160='PC Receitas'!$AZ$17,E160='PC Receitas'!$AZ$18,E160='PC Receitas'!$AZ$19,E160='PC Receitas'!$AZ$20,E160='PC Receitas'!$AZ$21,E160='PC Receitas'!$AZ$22,E160='PC Receitas'!$AZ$23)),N159-K160,N159),IF(AND(L160="Pago",OR(E160='PC Receitas'!$AZ$4,E160='PC Receitas'!$AZ$5,E160='PC Receitas'!$AZ$6)),N159+J160,N159)))</f>
        <v>10600.150000000003</v>
      </c>
      <c r="S160" s="112" t="e">
        <f t="shared" si="8"/>
        <v>#N/A</v>
      </c>
      <c r="T160" s="109" t="e">
        <f t="shared" si="9"/>
        <v>#N/A</v>
      </c>
      <c r="U160" s="109" t="e">
        <f t="shared" si="10"/>
        <v>#N/A</v>
      </c>
      <c r="V160" s="109" t="e">
        <f t="shared" si="11"/>
        <v>#N/A</v>
      </c>
      <c r="W160" s="239" t="e">
        <f>VLOOKUP(E160,'PC Receitas'!$AZ$4:$BB$23,3,FALSE)</f>
        <v>#N/A</v>
      </c>
    </row>
    <row r="161" spans="1:23" ht="19.5" customHeight="1" thickTop="1" thickBot="1" x14ac:dyDescent="0.3">
      <c r="A161" s="209"/>
      <c r="C161" s="43"/>
      <c r="D161" s="43"/>
      <c r="E161" s="43"/>
      <c r="F161" s="136"/>
      <c r="G161" s="43"/>
      <c r="H161" s="43"/>
      <c r="I161" s="43"/>
      <c r="J161" s="196"/>
      <c r="K161" s="196"/>
      <c r="L161" s="44"/>
      <c r="M161" s="130"/>
      <c r="N161" s="41">
        <f>IF(AND(J161&gt;0,K161&gt;0),N160,  IF(AND(K161&lt;&gt;"",K161&lt;&gt;0),IF(AND(L161="Pago",OR(E161='PC Receitas'!$AZ$16,E161='PC Receitas'!$AZ$17,E161='PC Receitas'!$AZ$18,E161='PC Receitas'!$AZ$19,E161='PC Receitas'!$AZ$20,E161='PC Receitas'!$AZ$21,E161='PC Receitas'!$AZ$22,E161='PC Receitas'!$AZ$23)),N160-K161,N160),IF(AND(L161="Pago",OR(E161='PC Receitas'!$AZ$4,E161='PC Receitas'!$AZ$5,E161='PC Receitas'!$AZ$6)),N160+J161,N160)))</f>
        <v>10600.150000000003</v>
      </c>
      <c r="S161" s="112" t="e">
        <f t="shared" si="8"/>
        <v>#N/A</v>
      </c>
      <c r="T161" s="109" t="e">
        <f t="shared" si="9"/>
        <v>#N/A</v>
      </c>
      <c r="U161" s="109" t="e">
        <f t="shared" si="10"/>
        <v>#N/A</v>
      </c>
      <c r="V161" s="109" t="e">
        <f t="shared" si="11"/>
        <v>#N/A</v>
      </c>
      <c r="W161" s="239" t="e">
        <f>VLOOKUP(E161,'PC Receitas'!$AZ$4:$BB$23,3,FALSE)</f>
        <v>#N/A</v>
      </c>
    </row>
    <row r="162" spans="1:23" ht="19.5" customHeight="1" thickTop="1" thickBot="1" x14ac:dyDescent="0.3">
      <c r="A162" s="209"/>
      <c r="C162" s="43"/>
      <c r="D162" s="43"/>
      <c r="E162" s="43"/>
      <c r="F162" s="136"/>
      <c r="G162" s="43"/>
      <c r="H162" s="43"/>
      <c r="I162" s="43"/>
      <c r="J162" s="196"/>
      <c r="K162" s="196"/>
      <c r="L162" s="44"/>
      <c r="M162" s="130"/>
      <c r="N162" s="41">
        <f>IF(AND(J162&gt;0,K162&gt;0),N161,  IF(AND(K162&lt;&gt;"",K162&lt;&gt;0),IF(AND(L162="Pago",OR(E162='PC Receitas'!$AZ$16,E162='PC Receitas'!$AZ$17,E162='PC Receitas'!$AZ$18,E162='PC Receitas'!$AZ$19,E162='PC Receitas'!$AZ$20,E162='PC Receitas'!$AZ$21,E162='PC Receitas'!$AZ$22,E162='PC Receitas'!$AZ$23)),N161-K162,N161),IF(AND(L162="Pago",OR(E162='PC Receitas'!$AZ$4,E162='PC Receitas'!$AZ$5,E162='PC Receitas'!$AZ$6)),N161+J162,N161)))</f>
        <v>10600.150000000003</v>
      </c>
      <c r="S162" s="112" t="e">
        <f t="shared" si="8"/>
        <v>#N/A</v>
      </c>
      <c r="T162" s="109" t="e">
        <f t="shared" si="9"/>
        <v>#N/A</v>
      </c>
      <c r="U162" s="109" t="e">
        <f t="shared" si="10"/>
        <v>#N/A</v>
      </c>
      <c r="V162" s="109" t="e">
        <f t="shared" si="11"/>
        <v>#N/A</v>
      </c>
      <c r="W162" s="239" t="e">
        <f>VLOOKUP(E162,'PC Receitas'!$AZ$4:$BB$23,3,FALSE)</f>
        <v>#N/A</v>
      </c>
    </row>
    <row r="163" spans="1:23" ht="19.5" customHeight="1" thickTop="1" thickBot="1" x14ac:dyDescent="0.3">
      <c r="A163" s="209"/>
      <c r="C163" s="43"/>
      <c r="D163" s="43"/>
      <c r="E163" s="43"/>
      <c r="F163" s="136"/>
      <c r="G163" s="43"/>
      <c r="H163" s="43"/>
      <c r="I163" s="43"/>
      <c r="J163" s="196"/>
      <c r="K163" s="196"/>
      <c r="L163" s="44"/>
      <c r="M163" s="130"/>
      <c r="N163" s="41">
        <f>IF(AND(J163&gt;0,K163&gt;0),N162,  IF(AND(K163&lt;&gt;"",K163&lt;&gt;0),IF(AND(L163="Pago",OR(E163='PC Receitas'!$AZ$16,E163='PC Receitas'!$AZ$17,E163='PC Receitas'!$AZ$18,E163='PC Receitas'!$AZ$19,E163='PC Receitas'!$AZ$20,E163='PC Receitas'!$AZ$21,E163='PC Receitas'!$AZ$22,E163='PC Receitas'!$AZ$23)),N162-K163,N162),IF(AND(L163="Pago",OR(E163='PC Receitas'!$AZ$4,E163='PC Receitas'!$AZ$5,E163='PC Receitas'!$AZ$6)),N162+J163,N162)))</f>
        <v>10600.150000000003</v>
      </c>
      <c r="S163" s="112" t="e">
        <f t="shared" si="8"/>
        <v>#N/A</v>
      </c>
      <c r="T163" s="109" t="e">
        <f t="shared" si="9"/>
        <v>#N/A</v>
      </c>
      <c r="U163" s="109" t="e">
        <f t="shared" si="10"/>
        <v>#N/A</v>
      </c>
      <c r="V163" s="109" t="e">
        <f t="shared" si="11"/>
        <v>#N/A</v>
      </c>
      <c r="W163" s="239" t="e">
        <f>VLOOKUP(E163,'PC Receitas'!$AZ$4:$BB$23,3,FALSE)</f>
        <v>#N/A</v>
      </c>
    </row>
    <row r="164" spans="1:23" ht="19.5" customHeight="1" thickTop="1" thickBot="1" x14ac:dyDescent="0.3">
      <c r="A164" s="209"/>
      <c r="C164" s="43"/>
      <c r="D164" s="43"/>
      <c r="E164" s="43"/>
      <c r="F164" s="136"/>
      <c r="G164" s="43"/>
      <c r="H164" s="43"/>
      <c r="I164" s="43"/>
      <c r="J164" s="196"/>
      <c r="K164" s="196"/>
      <c r="L164" s="44"/>
      <c r="M164" s="130"/>
      <c r="N164" s="41">
        <f>IF(AND(J164&gt;0,K164&gt;0),N163,  IF(AND(K164&lt;&gt;"",K164&lt;&gt;0),IF(AND(L164="Pago",OR(E164='PC Receitas'!$AZ$16,E164='PC Receitas'!$AZ$17,E164='PC Receitas'!$AZ$18,E164='PC Receitas'!$AZ$19,E164='PC Receitas'!$AZ$20,E164='PC Receitas'!$AZ$21,E164='PC Receitas'!$AZ$22,E164='PC Receitas'!$AZ$23)),N163-K164,N163),IF(AND(L164="Pago",OR(E164='PC Receitas'!$AZ$4,E164='PC Receitas'!$AZ$5,E164='PC Receitas'!$AZ$6)),N163+J164,N163)))</f>
        <v>10600.150000000003</v>
      </c>
      <c r="S164" s="112" t="e">
        <f t="shared" si="8"/>
        <v>#N/A</v>
      </c>
      <c r="T164" s="109" t="e">
        <f t="shared" si="9"/>
        <v>#N/A</v>
      </c>
      <c r="U164" s="109" t="e">
        <f t="shared" si="10"/>
        <v>#N/A</v>
      </c>
      <c r="V164" s="109" t="e">
        <f t="shared" si="11"/>
        <v>#N/A</v>
      </c>
      <c r="W164" s="239" t="e">
        <f>VLOOKUP(E164,'PC Receitas'!$AZ$4:$BB$23,3,FALSE)</f>
        <v>#N/A</v>
      </c>
    </row>
    <row r="165" spans="1:23" ht="19.5" customHeight="1" thickTop="1" thickBot="1" x14ac:dyDescent="0.3">
      <c r="A165" s="209"/>
      <c r="C165" s="43"/>
      <c r="D165" s="43"/>
      <c r="E165" s="43"/>
      <c r="F165" s="136"/>
      <c r="G165" s="43"/>
      <c r="H165" s="43"/>
      <c r="I165" s="43"/>
      <c r="J165" s="196"/>
      <c r="K165" s="196"/>
      <c r="L165" s="44"/>
      <c r="M165" s="130"/>
      <c r="N165" s="41">
        <f>IF(AND(J165&gt;0,K165&gt;0),N164,  IF(AND(K165&lt;&gt;"",K165&lt;&gt;0),IF(AND(L165="Pago",OR(E165='PC Receitas'!$AZ$16,E165='PC Receitas'!$AZ$17,E165='PC Receitas'!$AZ$18,E165='PC Receitas'!$AZ$19,E165='PC Receitas'!$AZ$20,E165='PC Receitas'!$AZ$21,E165='PC Receitas'!$AZ$22,E165='PC Receitas'!$AZ$23)),N164-K165,N164),IF(AND(L165="Pago",OR(E165='PC Receitas'!$AZ$4,E165='PC Receitas'!$AZ$5,E165='PC Receitas'!$AZ$6)),N164+J165,N164)))</f>
        <v>10600.150000000003</v>
      </c>
      <c r="S165" s="112" t="e">
        <f t="shared" si="8"/>
        <v>#N/A</v>
      </c>
      <c r="T165" s="109" t="e">
        <f t="shared" si="9"/>
        <v>#N/A</v>
      </c>
      <c r="U165" s="109" t="e">
        <f t="shared" si="10"/>
        <v>#N/A</v>
      </c>
      <c r="V165" s="109" t="e">
        <f t="shared" si="11"/>
        <v>#N/A</v>
      </c>
      <c r="W165" s="239" t="e">
        <f>VLOOKUP(E165,'PC Receitas'!$AZ$4:$BB$23,3,FALSE)</f>
        <v>#N/A</v>
      </c>
    </row>
    <row r="166" spans="1:23" ht="19.5" customHeight="1" thickTop="1" thickBot="1" x14ac:dyDescent="0.3">
      <c r="A166" s="209"/>
      <c r="C166" s="43"/>
      <c r="D166" s="43"/>
      <c r="E166" s="43"/>
      <c r="F166" s="136"/>
      <c r="G166" s="43"/>
      <c r="H166" s="43"/>
      <c r="I166" s="43"/>
      <c r="J166" s="196"/>
      <c r="K166" s="196"/>
      <c r="L166" s="44"/>
      <c r="M166" s="130"/>
      <c r="N166" s="41">
        <f>IF(AND(J166&gt;0,K166&gt;0),N165,  IF(AND(K166&lt;&gt;"",K166&lt;&gt;0),IF(AND(L166="Pago",OR(E166='PC Receitas'!$AZ$16,E166='PC Receitas'!$AZ$17,E166='PC Receitas'!$AZ$18,E166='PC Receitas'!$AZ$19,E166='PC Receitas'!$AZ$20,E166='PC Receitas'!$AZ$21,E166='PC Receitas'!$AZ$22,E166='PC Receitas'!$AZ$23)),N165-K166,N165),IF(AND(L166="Pago",OR(E166='PC Receitas'!$AZ$4,E166='PC Receitas'!$AZ$5,E166='PC Receitas'!$AZ$6)),N165+J166,N165)))</f>
        <v>10600.150000000003</v>
      </c>
      <c r="S166" s="112" t="e">
        <f t="shared" si="8"/>
        <v>#N/A</v>
      </c>
      <c r="T166" s="109" t="e">
        <f t="shared" si="9"/>
        <v>#N/A</v>
      </c>
      <c r="U166" s="109" t="e">
        <f t="shared" si="10"/>
        <v>#N/A</v>
      </c>
      <c r="V166" s="109" t="e">
        <f t="shared" si="11"/>
        <v>#N/A</v>
      </c>
      <c r="W166" s="239" t="e">
        <f>VLOOKUP(E166,'PC Receitas'!$AZ$4:$BB$23,3,FALSE)</f>
        <v>#N/A</v>
      </c>
    </row>
    <row r="167" spans="1:23" ht="19.5" customHeight="1" thickTop="1" thickBot="1" x14ac:dyDescent="0.3">
      <c r="A167" s="209"/>
      <c r="C167" s="43"/>
      <c r="D167" s="43"/>
      <c r="E167" s="43"/>
      <c r="F167" s="136"/>
      <c r="G167" s="43"/>
      <c r="H167" s="43"/>
      <c r="I167" s="43"/>
      <c r="J167" s="196"/>
      <c r="K167" s="196"/>
      <c r="L167" s="44"/>
      <c r="M167" s="130"/>
      <c r="N167" s="41">
        <f>IF(AND(J167&gt;0,K167&gt;0),N166,  IF(AND(K167&lt;&gt;"",K167&lt;&gt;0),IF(AND(L167="Pago",OR(E167='PC Receitas'!$AZ$16,E167='PC Receitas'!$AZ$17,E167='PC Receitas'!$AZ$18,E167='PC Receitas'!$AZ$19,E167='PC Receitas'!$AZ$20,E167='PC Receitas'!$AZ$21,E167='PC Receitas'!$AZ$22,E167='PC Receitas'!$AZ$23)),N166-K167,N166),IF(AND(L167="Pago",OR(E167='PC Receitas'!$AZ$4,E167='PC Receitas'!$AZ$5,E167='PC Receitas'!$AZ$6)),N166+J167,N166)))</f>
        <v>10600.150000000003</v>
      </c>
      <c r="S167" s="112" t="e">
        <f t="shared" si="8"/>
        <v>#N/A</v>
      </c>
      <c r="T167" s="109" t="e">
        <f t="shared" si="9"/>
        <v>#N/A</v>
      </c>
      <c r="U167" s="109" t="e">
        <f t="shared" si="10"/>
        <v>#N/A</v>
      </c>
      <c r="V167" s="109" t="e">
        <f t="shared" si="11"/>
        <v>#N/A</v>
      </c>
      <c r="W167" s="239" t="e">
        <f>VLOOKUP(E167,'PC Receitas'!$AZ$4:$BB$23,3,FALSE)</f>
        <v>#N/A</v>
      </c>
    </row>
    <row r="168" spans="1:23" ht="19.5" customHeight="1" thickTop="1" thickBot="1" x14ac:dyDescent="0.3">
      <c r="A168" s="209"/>
      <c r="C168" s="43"/>
      <c r="D168" s="43"/>
      <c r="E168" s="43"/>
      <c r="F168" s="136"/>
      <c r="G168" s="43"/>
      <c r="H168" s="43"/>
      <c r="I168" s="43"/>
      <c r="J168" s="196"/>
      <c r="K168" s="196"/>
      <c r="L168" s="44"/>
      <c r="M168" s="130"/>
      <c r="N168" s="41">
        <f>IF(AND(J168&gt;0,K168&gt;0),N167,  IF(AND(K168&lt;&gt;"",K168&lt;&gt;0),IF(AND(L168="Pago",OR(E168='PC Receitas'!$AZ$16,E168='PC Receitas'!$AZ$17,E168='PC Receitas'!$AZ$18,E168='PC Receitas'!$AZ$19,E168='PC Receitas'!$AZ$20,E168='PC Receitas'!$AZ$21,E168='PC Receitas'!$AZ$22,E168='PC Receitas'!$AZ$23)),N167-K168,N167),IF(AND(L168="Pago",OR(E168='PC Receitas'!$AZ$4,E168='PC Receitas'!$AZ$5,E168='PC Receitas'!$AZ$6)),N167+J168,N167)))</f>
        <v>10600.150000000003</v>
      </c>
      <c r="S168" s="112" t="e">
        <f t="shared" si="8"/>
        <v>#N/A</v>
      </c>
      <c r="T168" s="109" t="e">
        <f t="shared" si="9"/>
        <v>#N/A</v>
      </c>
      <c r="U168" s="109" t="e">
        <f t="shared" si="10"/>
        <v>#N/A</v>
      </c>
      <c r="V168" s="109" t="e">
        <f t="shared" si="11"/>
        <v>#N/A</v>
      </c>
      <c r="W168" s="239" t="e">
        <f>VLOOKUP(E168,'PC Receitas'!$AZ$4:$BB$23,3,FALSE)</f>
        <v>#N/A</v>
      </c>
    </row>
    <row r="169" spans="1:23" ht="19.5" customHeight="1" thickTop="1" thickBot="1" x14ac:dyDescent="0.3">
      <c r="A169" s="209"/>
      <c r="C169" s="43"/>
      <c r="D169" s="43"/>
      <c r="E169" s="43"/>
      <c r="F169" s="136"/>
      <c r="G169" s="43"/>
      <c r="H169" s="43"/>
      <c r="I169" s="43"/>
      <c r="J169" s="196"/>
      <c r="K169" s="196"/>
      <c r="L169" s="44"/>
      <c r="M169" s="130"/>
      <c r="N169" s="41">
        <f>IF(AND(J169&gt;0,K169&gt;0),N168,  IF(AND(K169&lt;&gt;"",K169&lt;&gt;0),IF(AND(L169="Pago",OR(E169='PC Receitas'!$AZ$16,E169='PC Receitas'!$AZ$17,E169='PC Receitas'!$AZ$18,E169='PC Receitas'!$AZ$19,E169='PC Receitas'!$AZ$20,E169='PC Receitas'!$AZ$21,E169='PC Receitas'!$AZ$22,E169='PC Receitas'!$AZ$23)),N168-K169,N168),IF(AND(L169="Pago",OR(E169='PC Receitas'!$AZ$4,E169='PC Receitas'!$AZ$5,E169='PC Receitas'!$AZ$6)),N168+J169,N168)))</f>
        <v>10600.150000000003</v>
      </c>
      <c r="S169" s="112" t="e">
        <f t="shared" si="8"/>
        <v>#N/A</v>
      </c>
      <c r="T169" s="109" t="e">
        <f t="shared" si="9"/>
        <v>#N/A</v>
      </c>
      <c r="U169" s="109" t="e">
        <f t="shared" si="10"/>
        <v>#N/A</v>
      </c>
      <c r="V169" s="109" t="e">
        <f t="shared" si="11"/>
        <v>#N/A</v>
      </c>
      <c r="W169" s="239" t="e">
        <f>VLOOKUP(E169,'PC Receitas'!$AZ$4:$BB$23,3,FALSE)</f>
        <v>#N/A</v>
      </c>
    </row>
    <row r="170" spans="1:23" ht="19.5" customHeight="1" thickTop="1" thickBot="1" x14ac:dyDescent="0.3">
      <c r="A170" s="209"/>
      <c r="C170" s="43"/>
      <c r="D170" s="43"/>
      <c r="E170" s="43"/>
      <c r="F170" s="136"/>
      <c r="G170" s="43"/>
      <c r="H170" s="43"/>
      <c r="I170" s="43"/>
      <c r="J170" s="196"/>
      <c r="K170" s="196"/>
      <c r="L170" s="44"/>
      <c r="M170" s="130"/>
      <c r="N170" s="41">
        <f>IF(AND(J170&gt;0,K170&gt;0),N169,  IF(AND(K170&lt;&gt;"",K170&lt;&gt;0),IF(AND(L170="Pago",OR(E170='PC Receitas'!$AZ$16,E170='PC Receitas'!$AZ$17,E170='PC Receitas'!$AZ$18,E170='PC Receitas'!$AZ$19,E170='PC Receitas'!$AZ$20,E170='PC Receitas'!$AZ$21,E170='PC Receitas'!$AZ$22,E170='PC Receitas'!$AZ$23)),N169-K170,N169),IF(AND(L170="Pago",OR(E170='PC Receitas'!$AZ$4,E170='PC Receitas'!$AZ$5,E170='PC Receitas'!$AZ$6)),N169+J170,N169)))</f>
        <v>10600.150000000003</v>
      </c>
      <c r="S170" s="112" t="e">
        <f t="shared" si="8"/>
        <v>#N/A</v>
      </c>
      <c r="T170" s="109" t="e">
        <f t="shared" si="9"/>
        <v>#N/A</v>
      </c>
      <c r="U170" s="109" t="e">
        <f t="shared" si="10"/>
        <v>#N/A</v>
      </c>
      <c r="V170" s="109" t="e">
        <f t="shared" si="11"/>
        <v>#N/A</v>
      </c>
      <c r="W170" s="239" t="e">
        <f>VLOOKUP(E170,'PC Receitas'!$AZ$4:$BB$23,3,FALSE)</f>
        <v>#N/A</v>
      </c>
    </row>
    <row r="171" spans="1:23" ht="19.5" customHeight="1" thickTop="1" thickBot="1" x14ac:dyDescent="0.3">
      <c r="A171" s="209"/>
      <c r="C171" s="43"/>
      <c r="D171" s="43"/>
      <c r="E171" s="43"/>
      <c r="F171" s="136"/>
      <c r="G171" s="43"/>
      <c r="H171" s="43"/>
      <c r="I171" s="43"/>
      <c r="J171" s="196"/>
      <c r="K171" s="196"/>
      <c r="L171" s="44"/>
      <c r="M171" s="130"/>
      <c r="N171" s="41">
        <f>IF(AND(J171&gt;0,K171&gt;0),N170,  IF(AND(K171&lt;&gt;"",K171&lt;&gt;0),IF(AND(L171="Pago",OR(E171='PC Receitas'!$AZ$16,E171='PC Receitas'!$AZ$17,E171='PC Receitas'!$AZ$18,E171='PC Receitas'!$AZ$19,E171='PC Receitas'!$AZ$20,E171='PC Receitas'!$AZ$21,E171='PC Receitas'!$AZ$22,E171='PC Receitas'!$AZ$23)),N170-K171,N170),IF(AND(L171="Pago",OR(E171='PC Receitas'!$AZ$4,E171='PC Receitas'!$AZ$5,E171='PC Receitas'!$AZ$6)),N170+J171,N170)))</f>
        <v>10600.150000000003</v>
      </c>
      <c r="S171" s="112" t="e">
        <f t="shared" si="8"/>
        <v>#N/A</v>
      </c>
      <c r="T171" s="109" t="e">
        <f t="shared" si="9"/>
        <v>#N/A</v>
      </c>
      <c r="U171" s="109" t="e">
        <f t="shared" si="10"/>
        <v>#N/A</v>
      </c>
      <c r="V171" s="109" t="e">
        <f t="shared" si="11"/>
        <v>#N/A</v>
      </c>
      <c r="W171" s="239" t="e">
        <f>VLOOKUP(E171,'PC Receitas'!$AZ$4:$BB$23,3,FALSE)</f>
        <v>#N/A</v>
      </c>
    </row>
    <row r="172" spans="1:23" ht="19.5" customHeight="1" thickTop="1" thickBot="1" x14ac:dyDescent="0.3">
      <c r="A172" s="209"/>
      <c r="C172" s="43"/>
      <c r="D172" s="43"/>
      <c r="E172" s="43"/>
      <c r="F172" s="136"/>
      <c r="G172" s="43"/>
      <c r="H172" s="43"/>
      <c r="I172" s="43"/>
      <c r="J172" s="196"/>
      <c r="K172" s="196"/>
      <c r="L172" s="44"/>
      <c r="M172" s="130"/>
      <c r="N172" s="41">
        <f>IF(AND(J172&gt;0,K172&gt;0),N171,  IF(AND(K172&lt;&gt;"",K172&lt;&gt;0),IF(AND(L172="Pago",OR(E172='PC Receitas'!$AZ$16,E172='PC Receitas'!$AZ$17,E172='PC Receitas'!$AZ$18,E172='PC Receitas'!$AZ$19,E172='PC Receitas'!$AZ$20,E172='PC Receitas'!$AZ$21,E172='PC Receitas'!$AZ$22,E172='PC Receitas'!$AZ$23)),N171-K172,N171),IF(AND(L172="Pago",OR(E172='PC Receitas'!$AZ$4,E172='PC Receitas'!$AZ$5,E172='PC Receitas'!$AZ$6)),N171+J172,N171)))</f>
        <v>10600.150000000003</v>
      </c>
      <c r="S172" s="112" t="e">
        <f t="shared" si="8"/>
        <v>#N/A</v>
      </c>
      <c r="T172" s="109" t="e">
        <f t="shared" si="9"/>
        <v>#N/A</v>
      </c>
      <c r="U172" s="109" t="e">
        <f t="shared" si="10"/>
        <v>#N/A</v>
      </c>
      <c r="V172" s="109" t="e">
        <f t="shared" si="11"/>
        <v>#N/A</v>
      </c>
      <c r="W172" s="239" t="e">
        <f>VLOOKUP(E172,'PC Receitas'!$AZ$4:$BB$23,3,FALSE)</f>
        <v>#N/A</v>
      </c>
    </row>
    <row r="173" spans="1:23" ht="19.5" customHeight="1" thickTop="1" thickBot="1" x14ac:dyDescent="0.3">
      <c r="A173" s="209"/>
      <c r="C173" s="43"/>
      <c r="D173" s="43"/>
      <c r="E173" s="43"/>
      <c r="F173" s="136"/>
      <c r="G173" s="43"/>
      <c r="H173" s="43"/>
      <c r="I173" s="43"/>
      <c r="J173" s="196"/>
      <c r="K173" s="196"/>
      <c r="L173" s="44"/>
      <c r="M173" s="130"/>
      <c r="N173" s="41">
        <f>IF(AND(J173&gt;0,K173&gt;0),N172,  IF(AND(K173&lt;&gt;"",K173&lt;&gt;0),IF(AND(L173="Pago",OR(E173='PC Receitas'!$AZ$16,E173='PC Receitas'!$AZ$17,E173='PC Receitas'!$AZ$18,E173='PC Receitas'!$AZ$19,E173='PC Receitas'!$AZ$20,E173='PC Receitas'!$AZ$21,E173='PC Receitas'!$AZ$22,E173='PC Receitas'!$AZ$23)),N172-K173,N172),IF(AND(L173="Pago",OR(E173='PC Receitas'!$AZ$4,E173='PC Receitas'!$AZ$5,E173='PC Receitas'!$AZ$6)),N172+J173,N172)))</f>
        <v>10600.150000000003</v>
      </c>
      <c r="S173" s="112" t="e">
        <f t="shared" si="8"/>
        <v>#N/A</v>
      </c>
      <c r="T173" s="109" t="e">
        <f t="shared" si="9"/>
        <v>#N/A</v>
      </c>
      <c r="U173" s="109" t="e">
        <f t="shared" si="10"/>
        <v>#N/A</v>
      </c>
      <c r="V173" s="109" t="e">
        <f t="shared" si="11"/>
        <v>#N/A</v>
      </c>
      <c r="W173" s="239" t="e">
        <f>VLOOKUP(E173,'PC Receitas'!$AZ$4:$BB$23,3,FALSE)</f>
        <v>#N/A</v>
      </c>
    </row>
    <row r="174" spans="1:23" ht="19.5" customHeight="1" thickTop="1" thickBot="1" x14ac:dyDescent="0.3">
      <c r="A174" s="209"/>
      <c r="C174" s="43"/>
      <c r="D174" s="43"/>
      <c r="E174" s="43"/>
      <c r="F174" s="136"/>
      <c r="G174" s="43"/>
      <c r="H174" s="43"/>
      <c r="I174" s="43"/>
      <c r="J174" s="196"/>
      <c r="K174" s="196"/>
      <c r="L174" s="44"/>
      <c r="M174" s="130"/>
      <c r="N174" s="41">
        <f>IF(AND(J174&gt;0,K174&gt;0),N173,  IF(AND(K174&lt;&gt;"",K174&lt;&gt;0),IF(AND(L174="Pago",OR(E174='PC Receitas'!$AZ$16,E174='PC Receitas'!$AZ$17,E174='PC Receitas'!$AZ$18,E174='PC Receitas'!$AZ$19,E174='PC Receitas'!$AZ$20,E174='PC Receitas'!$AZ$21,E174='PC Receitas'!$AZ$22,E174='PC Receitas'!$AZ$23)),N173-K174,N173),IF(AND(L174="Pago",OR(E174='PC Receitas'!$AZ$4,E174='PC Receitas'!$AZ$5,E174='PC Receitas'!$AZ$6)),N173+J174,N173)))</f>
        <v>10600.150000000003</v>
      </c>
      <c r="S174" s="112" t="e">
        <f t="shared" si="8"/>
        <v>#N/A</v>
      </c>
      <c r="T174" s="109" t="e">
        <f t="shared" si="9"/>
        <v>#N/A</v>
      </c>
      <c r="U174" s="109" t="e">
        <f t="shared" si="10"/>
        <v>#N/A</v>
      </c>
      <c r="V174" s="109" t="e">
        <f t="shared" si="11"/>
        <v>#N/A</v>
      </c>
      <c r="W174" s="239" t="e">
        <f>VLOOKUP(E174,'PC Receitas'!$AZ$4:$BB$23,3,FALSE)</f>
        <v>#N/A</v>
      </c>
    </row>
    <row r="175" spans="1:23" ht="19.5" customHeight="1" thickTop="1" thickBot="1" x14ac:dyDescent="0.3">
      <c r="A175" s="209"/>
      <c r="C175" s="43"/>
      <c r="D175" s="43"/>
      <c r="E175" s="43"/>
      <c r="F175" s="136"/>
      <c r="G175" s="43"/>
      <c r="H175" s="43"/>
      <c r="I175" s="43"/>
      <c r="J175" s="196"/>
      <c r="K175" s="196"/>
      <c r="L175" s="44"/>
      <c r="M175" s="130"/>
      <c r="N175" s="41">
        <f>IF(AND(J175&gt;0,K175&gt;0),N174,  IF(AND(K175&lt;&gt;"",K175&lt;&gt;0),IF(AND(L175="Pago",OR(E175='PC Receitas'!$AZ$16,E175='PC Receitas'!$AZ$17,E175='PC Receitas'!$AZ$18,E175='PC Receitas'!$AZ$19,E175='PC Receitas'!$AZ$20,E175='PC Receitas'!$AZ$21,E175='PC Receitas'!$AZ$22,E175='PC Receitas'!$AZ$23)),N174-K175,N174),IF(AND(L175="Pago",OR(E175='PC Receitas'!$AZ$4,E175='PC Receitas'!$AZ$5,E175='PC Receitas'!$AZ$6)),N174+J175,N174)))</f>
        <v>10600.150000000003</v>
      </c>
      <c r="S175" s="112" t="e">
        <f t="shared" si="8"/>
        <v>#N/A</v>
      </c>
      <c r="T175" s="109" t="e">
        <f t="shared" si="9"/>
        <v>#N/A</v>
      </c>
      <c r="U175" s="109" t="e">
        <f t="shared" si="10"/>
        <v>#N/A</v>
      </c>
      <c r="V175" s="109" t="e">
        <f t="shared" si="11"/>
        <v>#N/A</v>
      </c>
      <c r="W175" s="239" t="e">
        <f>VLOOKUP(E175,'PC Receitas'!$AZ$4:$BB$23,3,FALSE)</f>
        <v>#N/A</v>
      </c>
    </row>
    <row r="176" spans="1:23" ht="19.5" customHeight="1" thickTop="1" thickBot="1" x14ac:dyDescent="0.3">
      <c r="A176" s="209"/>
      <c r="C176" s="43"/>
      <c r="D176" s="43"/>
      <c r="E176" s="43"/>
      <c r="F176" s="136"/>
      <c r="G176" s="43"/>
      <c r="H176" s="43"/>
      <c r="I176" s="43"/>
      <c r="J176" s="196"/>
      <c r="K176" s="196"/>
      <c r="L176" s="44"/>
      <c r="M176" s="130"/>
      <c r="N176" s="41">
        <f>IF(AND(J176&gt;0,K176&gt;0),N175,  IF(AND(K176&lt;&gt;"",K176&lt;&gt;0),IF(AND(L176="Pago",OR(E176='PC Receitas'!$AZ$16,E176='PC Receitas'!$AZ$17,E176='PC Receitas'!$AZ$18,E176='PC Receitas'!$AZ$19,E176='PC Receitas'!$AZ$20,E176='PC Receitas'!$AZ$21,E176='PC Receitas'!$AZ$22,E176='PC Receitas'!$AZ$23)),N175-K176,N175),IF(AND(L176="Pago",OR(E176='PC Receitas'!$AZ$4,E176='PC Receitas'!$AZ$5,E176='PC Receitas'!$AZ$6)),N175+J176,N175)))</f>
        <v>10600.150000000003</v>
      </c>
      <c r="S176" s="112" t="e">
        <f t="shared" si="8"/>
        <v>#N/A</v>
      </c>
      <c r="T176" s="109" t="e">
        <f t="shared" si="9"/>
        <v>#N/A</v>
      </c>
      <c r="U176" s="109" t="e">
        <f t="shared" si="10"/>
        <v>#N/A</v>
      </c>
      <c r="V176" s="109" t="e">
        <f t="shared" si="11"/>
        <v>#N/A</v>
      </c>
      <c r="W176" s="239" t="e">
        <f>VLOOKUP(E176,'PC Receitas'!$AZ$4:$BB$23,3,FALSE)</f>
        <v>#N/A</v>
      </c>
    </row>
    <row r="177" spans="1:23" ht="19.5" customHeight="1" thickTop="1" thickBot="1" x14ac:dyDescent="0.3">
      <c r="A177" s="209"/>
      <c r="C177" s="43"/>
      <c r="D177" s="43"/>
      <c r="E177" s="43"/>
      <c r="F177" s="136"/>
      <c r="G177" s="43"/>
      <c r="H177" s="43"/>
      <c r="I177" s="43"/>
      <c r="J177" s="196"/>
      <c r="K177" s="196"/>
      <c r="L177" s="44"/>
      <c r="M177" s="130"/>
      <c r="N177" s="41">
        <f>IF(AND(J177&gt;0,K177&gt;0),N176,  IF(AND(K177&lt;&gt;"",K177&lt;&gt;0),IF(AND(L177="Pago",OR(E177='PC Receitas'!$AZ$16,E177='PC Receitas'!$AZ$17,E177='PC Receitas'!$AZ$18,E177='PC Receitas'!$AZ$19,E177='PC Receitas'!$AZ$20,E177='PC Receitas'!$AZ$21,E177='PC Receitas'!$AZ$22,E177='PC Receitas'!$AZ$23)),N176-K177,N176),IF(AND(L177="Pago",OR(E177='PC Receitas'!$AZ$4,E177='PC Receitas'!$AZ$5,E177='PC Receitas'!$AZ$6)),N176+J177,N176)))</f>
        <v>10600.150000000003</v>
      </c>
      <c r="S177" s="112" t="e">
        <f t="shared" si="8"/>
        <v>#N/A</v>
      </c>
      <c r="T177" s="109" t="e">
        <f t="shared" si="9"/>
        <v>#N/A</v>
      </c>
      <c r="U177" s="109" t="e">
        <f t="shared" si="10"/>
        <v>#N/A</v>
      </c>
      <c r="V177" s="109" t="e">
        <f t="shared" si="11"/>
        <v>#N/A</v>
      </c>
      <c r="W177" s="239" t="e">
        <f>VLOOKUP(E177,'PC Receitas'!$AZ$4:$BB$23,3,FALSE)</f>
        <v>#N/A</v>
      </c>
    </row>
    <row r="178" spans="1:23" ht="19.5" customHeight="1" thickTop="1" thickBot="1" x14ac:dyDescent="0.3">
      <c r="A178" s="209"/>
      <c r="C178" s="43"/>
      <c r="D178" s="43"/>
      <c r="E178" s="43"/>
      <c r="F178" s="136"/>
      <c r="G178" s="43"/>
      <c r="H178" s="43"/>
      <c r="I178" s="43"/>
      <c r="J178" s="196"/>
      <c r="K178" s="196"/>
      <c r="L178" s="44"/>
      <c r="M178" s="130"/>
      <c r="N178" s="41">
        <f>IF(AND(J178&gt;0,K178&gt;0),N177,  IF(AND(K178&lt;&gt;"",K178&lt;&gt;0),IF(AND(L178="Pago",OR(E178='PC Receitas'!$AZ$16,E178='PC Receitas'!$AZ$17,E178='PC Receitas'!$AZ$18,E178='PC Receitas'!$AZ$19,E178='PC Receitas'!$AZ$20,E178='PC Receitas'!$AZ$21,E178='PC Receitas'!$AZ$22,E178='PC Receitas'!$AZ$23)),N177-K178,N177),IF(AND(L178="Pago",OR(E178='PC Receitas'!$AZ$4,E178='PC Receitas'!$AZ$5,E178='PC Receitas'!$AZ$6)),N177+J178,N177)))</f>
        <v>10600.150000000003</v>
      </c>
      <c r="S178" s="112" t="e">
        <f t="shared" si="8"/>
        <v>#N/A</v>
      </c>
      <c r="T178" s="109" t="e">
        <f t="shared" si="9"/>
        <v>#N/A</v>
      </c>
      <c r="U178" s="109" t="e">
        <f t="shared" si="10"/>
        <v>#N/A</v>
      </c>
      <c r="V178" s="109" t="e">
        <f t="shared" si="11"/>
        <v>#N/A</v>
      </c>
      <c r="W178" s="239" t="e">
        <f>VLOOKUP(E178,'PC Receitas'!$AZ$4:$BB$23,3,FALSE)</f>
        <v>#N/A</v>
      </c>
    </row>
    <row r="179" spans="1:23" ht="19.5" customHeight="1" thickTop="1" thickBot="1" x14ac:dyDescent="0.3">
      <c r="A179" s="209"/>
      <c r="C179" s="43"/>
      <c r="D179" s="43"/>
      <c r="E179" s="43"/>
      <c r="F179" s="136"/>
      <c r="G179" s="43"/>
      <c r="H179" s="43"/>
      <c r="I179" s="43"/>
      <c r="J179" s="196"/>
      <c r="K179" s="196"/>
      <c r="L179" s="44"/>
      <c r="M179" s="130"/>
      <c r="N179" s="41">
        <f>IF(AND(J179&gt;0,K179&gt;0),N178,  IF(AND(K179&lt;&gt;"",K179&lt;&gt;0),IF(AND(L179="Pago",OR(E179='PC Receitas'!$AZ$16,E179='PC Receitas'!$AZ$17,E179='PC Receitas'!$AZ$18,E179='PC Receitas'!$AZ$19,E179='PC Receitas'!$AZ$20,E179='PC Receitas'!$AZ$21,E179='PC Receitas'!$AZ$22,E179='PC Receitas'!$AZ$23)),N178-K179,N178),IF(AND(L179="Pago",OR(E179='PC Receitas'!$AZ$4,E179='PC Receitas'!$AZ$5,E179='PC Receitas'!$AZ$6)),N178+J179,N178)))</f>
        <v>10600.150000000003</v>
      </c>
      <c r="S179" s="112" t="e">
        <f t="shared" si="8"/>
        <v>#N/A</v>
      </c>
      <c r="T179" s="109" t="e">
        <f t="shared" si="9"/>
        <v>#N/A</v>
      </c>
      <c r="U179" s="109" t="e">
        <f t="shared" si="10"/>
        <v>#N/A</v>
      </c>
      <c r="V179" s="109" t="e">
        <f t="shared" si="11"/>
        <v>#N/A</v>
      </c>
      <c r="W179" s="239" t="e">
        <f>VLOOKUP(E179,'PC Receitas'!$AZ$4:$BB$23,3,FALSE)</f>
        <v>#N/A</v>
      </c>
    </row>
    <row r="180" spans="1:23" ht="19.5" customHeight="1" thickTop="1" thickBot="1" x14ac:dyDescent="0.3">
      <c r="A180" s="209"/>
      <c r="C180" s="43"/>
      <c r="D180" s="43"/>
      <c r="E180" s="43"/>
      <c r="F180" s="136"/>
      <c r="G180" s="43"/>
      <c r="H180" s="43"/>
      <c r="I180" s="43"/>
      <c r="J180" s="196"/>
      <c r="K180" s="196"/>
      <c r="L180" s="44"/>
      <c r="M180" s="130"/>
      <c r="N180" s="41">
        <f>IF(AND(J180&gt;0,K180&gt;0),N179,  IF(AND(K180&lt;&gt;"",K180&lt;&gt;0),IF(AND(L180="Pago",OR(E180='PC Receitas'!$AZ$16,E180='PC Receitas'!$AZ$17,E180='PC Receitas'!$AZ$18,E180='PC Receitas'!$AZ$19,E180='PC Receitas'!$AZ$20,E180='PC Receitas'!$AZ$21,E180='PC Receitas'!$AZ$22,E180='PC Receitas'!$AZ$23)),N179-K180,N179),IF(AND(L180="Pago",OR(E180='PC Receitas'!$AZ$4,E180='PC Receitas'!$AZ$5,E180='PC Receitas'!$AZ$6)),N179+J180,N179)))</f>
        <v>10600.150000000003</v>
      </c>
      <c r="S180" s="112" t="e">
        <f t="shared" si="8"/>
        <v>#N/A</v>
      </c>
      <c r="T180" s="109" t="e">
        <f t="shared" si="9"/>
        <v>#N/A</v>
      </c>
      <c r="U180" s="109" t="e">
        <f t="shared" si="10"/>
        <v>#N/A</v>
      </c>
      <c r="V180" s="109" t="e">
        <f t="shared" si="11"/>
        <v>#N/A</v>
      </c>
      <c r="W180" s="239" t="e">
        <f>VLOOKUP(E180,'PC Receitas'!$AZ$4:$BB$23,3,FALSE)</f>
        <v>#N/A</v>
      </c>
    </row>
    <row r="181" spans="1:23" ht="19.5" customHeight="1" thickTop="1" thickBot="1" x14ac:dyDescent="0.3">
      <c r="A181" s="209"/>
      <c r="C181" s="43"/>
      <c r="D181" s="43"/>
      <c r="E181" s="43"/>
      <c r="F181" s="136"/>
      <c r="G181" s="43"/>
      <c r="H181" s="43"/>
      <c r="I181" s="43"/>
      <c r="J181" s="196"/>
      <c r="K181" s="196"/>
      <c r="L181" s="44"/>
      <c r="M181" s="130"/>
      <c r="N181" s="41">
        <f>IF(AND(J181&gt;0,K181&gt;0),N180,  IF(AND(K181&lt;&gt;"",K181&lt;&gt;0),IF(AND(L181="Pago",OR(E181='PC Receitas'!$AZ$16,E181='PC Receitas'!$AZ$17,E181='PC Receitas'!$AZ$18,E181='PC Receitas'!$AZ$19,E181='PC Receitas'!$AZ$20,E181='PC Receitas'!$AZ$21,E181='PC Receitas'!$AZ$22,E181='PC Receitas'!$AZ$23)),N180-K181,N180),IF(AND(L181="Pago",OR(E181='PC Receitas'!$AZ$4,E181='PC Receitas'!$AZ$5,E181='PC Receitas'!$AZ$6)),N180+J181,N180)))</f>
        <v>10600.150000000003</v>
      </c>
      <c r="S181" s="112" t="e">
        <f t="shared" si="8"/>
        <v>#N/A</v>
      </c>
      <c r="T181" s="109" t="e">
        <f t="shared" si="9"/>
        <v>#N/A</v>
      </c>
      <c r="U181" s="109" t="e">
        <f t="shared" si="10"/>
        <v>#N/A</v>
      </c>
      <c r="V181" s="109" t="e">
        <f t="shared" si="11"/>
        <v>#N/A</v>
      </c>
      <c r="W181" s="239" t="e">
        <f>VLOOKUP(E181,'PC Receitas'!$AZ$4:$BB$23,3,FALSE)</f>
        <v>#N/A</v>
      </c>
    </row>
    <row r="182" spans="1:23" ht="19.5" customHeight="1" thickTop="1" thickBot="1" x14ac:dyDescent="0.3">
      <c r="A182" s="209"/>
      <c r="C182" s="43"/>
      <c r="D182" s="43"/>
      <c r="E182" s="43"/>
      <c r="F182" s="136"/>
      <c r="G182" s="43"/>
      <c r="H182" s="43"/>
      <c r="I182" s="43"/>
      <c r="J182" s="196"/>
      <c r="K182" s="196"/>
      <c r="L182" s="44"/>
      <c r="M182" s="130"/>
      <c r="N182" s="41">
        <f>IF(AND(J182&gt;0,K182&gt;0),N181,  IF(AND(K182&lt;&gt;"",K182&lt;&gt;0),IF(AND(L182="Pago",OR(E182='PC Receitas'!$AZ$16,E182='PC Receitas'!$AZ$17,E182='PC Receitas'!$AZ$18,E182='PC Receitas'!$AZ$19,E182='PC Receitas'!$AZ$20,E182='PC Receitas'!$AZ$21,E182='PC Receitas'!$AZ$22,E182='PC Receitas'!$AZ$23)),N181-K182,N181),IF(AND(L182="Pago",OR(E182='PC Receitas'!$AZ$4,E182='PC Receitas'!$AZ$5,E182='PC Receitas'!$AZ$6)),N181+J182,N181)))</f>
        <v>10600.150000000003</v>
      </c>
      <c r="S182" s="112" t="e">
        <f t="shared" si="8"/>
        <v>#N/A</v>
      </c>
      <c r="T182" s="109" t="e">
        <f t="shared" si="9"/>
        <v>#N/A</v>
      </c>
      <c r="U182" s="109" t="e">
        <f t="shared" si="10"/>
        <v>#N/A</v>
      </c>
      <c r="V182" s="109" t="e">
        <f t="shared" si="11"/>
        <v>#N/A</v>
      </c>
      <c r="W182" s="239" t="e">
        <f>VLOOKUP(E182,'PC Receitas'!$AZ$4:$BB$23,3,FALSE)</f>
        <v>#N/A</v>
      </c>
    </row>
    <row r="183" spans="1:23" ht="19.5" customHeight="1" thickTop="1" thickBot="1" x14ac:dyDescent="0.3">
      <c r="A183" s="209"/>
      <c r="C183" s="43"/>
      <c r="D183" s="43"/>
      <c r="E183" s="43"/>
      <c r="F183" s="136"/>
      <c r="G183" s="43"/>
      <c r="H183" s="43"/>
      <c r="I183" s="43"/>
      <c r="J183" s="196"/>
      <c r="K183" s="196"/>
      <c r="L183" s="44"/>
      <c r="M183" s="130"/>
      <c r="N183" s="41">
        <f>IF(AND(J183&gt;0,K183&gt;0),N182,  IF(AND(K183&lt;&gt;"",K183&lt;&gt;0),IF(AND(L183="Pago",OR(E183='PC Receitas'!$AZ$16,E183='PC Receitas'!$AZ$17,E183='PC Receitas'!$AZ$18,E183='PC Receitas'!$AZ$19,E183='PC Receitas'!$AZ$20,E183='PC Receitas'!$AZ$21,E183='PC Receitas'!$AZ$22,E183='PC Receitas'!$AZ$23)),N182-K183,N182),IF(AND(L183="Pago",OR(E183='PC Receitas'!$AZ$4,E183='PC Receitas'!$AZ$5,E183='PC Receitas'!$AZ$6)),N182+J183,N182)))</f>
        <v>10600.150000000003</v>
      </c>
      <c r="S183" s="112" t="e">
        <f t="shared" si="8"/>
        <v>#N/A</v>
      </c>
      <c r="T183" s="109" t="e">
        <f t="shared" si="9"/>
        <v>#N/A</v>
      </c>
      <c r="U183" s="109" t="e">
        <f t="shared" si="10"/>
        <v>#N/A</v>
      </c>
      <c r="V183" s="109" t="e">
        <f t="shared" si="11"/>
        <v>#N/A</v>
      </c>
      <c r="W183" s="239" t="e">
        <f>VLOOKUP(E183,'PC Receitas'!$AZ$4:$BB$23,3,FALSE)</f>
        <v>#N/A</v>
      </c>
    </row>
    <row r="184" spans="1:23" ht="19.5" customHeight="1" thickTop="1" thickBot="1" x14ac:dyDescent="0.3">
      <c r="A184" s="209"/>
      <c r="C184" s="43"/>
      <c r="D184" s="43"/>
      <c r="E184" s="43"/>
      <c r="F184" s="136"/>
      <c r="G184" s="43"/>
      <c r="H184" s="43"/>
      <c r="I184" s="43"/>
      <c r="J184" s="196"/>
      <c r="K184" s="196"/>
      <c r="L184" s="44"/>
      <c r="M184" s="130"/>
      <c r="N184" s="41">
        <f>IF(AND(J184&gt;0,K184&gt;0),N183,  IF(AND(K184&lt;&gt;"",K184&lt;&gt;0),IF(AND(L184="Pago",OR(E184='PC Receitas'!$AZ$16,E184='PC Receitas'!$AZ$17,E184='PC Receitas'!$AZ$18,E184='PC Receitas'!$AZ$19,E184='PC Receitas'!$AZ$20,E184='PC Receitas'!$AZ$21,E184='PC Receitas'!$AZ$22,E184='PC Receitas'!$AZ$23)),N183-K184,N183),IF(AND(L184="Pago",OR(E184='PC Receitas'!$AZ$4,E184='PC Receitas'!$AZ$5,E184='PC Receitas'!$AZ$6)),N183+J184,N183)))</f>
        <v>10600.150000000003</v>
      </c>
      <c r="S184" s="112" t="e">
        <f t="shared" si="8"/>
        <v>#N/A</v>
      </c>
      <c r="T184" s="109" t="e">
        <f t="shared" si="9"/>
        <v>#N/A</v>
      </c>
      <c r="U184" s="109" t="e">
        <f t="shared" si="10"/>
        <v>#N/A</v>
      </c>
      <c r="V184" s="109" t="e">
        <f t="shared" si="11"/>
        <v>#N/A</v>
      </c>
      <c r="W184" s="239" t="e">
        <f>VLOOKUP(E184,'PC Receitas'!$AZ$4:$BB$23,3,FALSE)</f>
        <v>#N/A</v>
      </c>
    </row>
    <row r="185" spans="1:23" ht="19.5" customHeight="1" thickTop="1" thickBot="1" x14ac:dyDescent="0.3">
      <c r="A185" s="209"/>
      <c r="C185" s="43"/>
      <c r="D185" s="43"/>
      <c r="E185" s="43"/>
      <c r="F185" s="136"/>
      <c r="G185" s="43"/>
      <c r="H185" s="43"/>
      <c r="I185" s="43"/>
      <c r="J185" s="196"/>
      <c r="K185" s="196"/>
      <c r="L185" s="44"/>
      <c r="M185" s="130"/>
      <c r="N185" s="41">
        <f>IF(AND(J185&gt;0,K185&gt;0),N184,  IF(AND(K185&lt;&gt;"",K185&lt;&gt;0),IF(AND(L185="Pago",OR(E185='PC Receitas'!$AZ$16,E185='PC Receitas'!$AZ$17,E185='PC Receitas'!$AZ$18,E185='PC Receitas'!$AZ$19,E185='PC Receitas'!$AZ$20,E185='PC Receitas'!$AZ$21,E185='PC Receitas'!$AZ$22,E185='PC Receitas'!$AZ$23)),N184-K185,N184),IF(AND(L185="Pago",OR(E185='PC Receitas'!$AZ$4,E185='PC Receitas'!$AZ$5,E185='PC Receitas'!$AZ$6)),N184+J185,N184)))</f>
        <v>10600.150000000003</v>
      </c>
      <c r="S185" s="112" t="e">
        <f t="shared" si="8"/>
        <v>#N/A</v>
      </c>
      <c r="T185" s="109" t="e">
        <f t="shared" si="9"/>
        <v>#N/A</v>
      </c>
      <c r="U185" s="109" t="e">
        <f t="shared" si="10"/>
        <v>#N/A</v>
      </c>
      <c r="V185" s="109" t="e">
        <f t="shared" si="11"/>
        <v>#N/A</v>
      </c>
      <c r="W185" s="239" t="e">
        <f>VLOOKUP(E185,'PC Receitas'!$AZ$4:$BB$23,3,FALSE)</f>
        <v>#N/A</v>
      </c>
    </row>
    <row r="186" spans="1:23" ht="19.5" customHeight="1" thickTop="1" thickBot="1" x14ac:dyDescent="0.3">
      <c r="A186" s="209"/>
      <c r="C186" s="43"/>
      <c r="D186" s="43"/>
      <c r="E186" s="43"/>
      <c r="F186" s="136"/>
      <c r="G186" s="43"/>
      <c r="H186" s="43"/>
      <c r="I186" s="43"/>
      <c r="J186" s="196"/>
      <c r="K186" s="196"/>
      <c r="L186" s="44"/>
      <c r="M186" s="130"/>
      <c r="N186" s="41">
        <f>IF(AND(J186&gt;0,K186&gt;0),N185,  IF(AND(K186&lt;&gt;"",K186&lt;&gt;0),IF(AND(L186="Pago",OR(E186='PC Receitas'!$AZ$16,E186='PC Receitas'!$AZ$17,E186='PC Receitas'!$AZ$18,E186='PC Receitas'!$AZ$19,E186='PC Receitas'!$AZ$20,E186='PC Receitas'!$AZ$21,E186='PC Receitas'!$AZ$22,E186='PC Receitas'!$AZ$23)),N185-K186,N185),IF(AND(L186="Pago",OR(E186='PC Receitas'!$AZ$4,E186='PC Receitas'!$AZ$5,E186='PC Receitas'!$AZ$6)),N185+J186,N185)))</f>
        <v>10600.150000000003</v>
      </c>
      <c r="S186" s="112" t="e">
        <f t="shared" si="8"/>
        <v>#N/A</v>
      </c>
      <c r="T186" s="109" t="e">
        <f t="shared" si="9"/>
        <v>#N/A</v>
      </c>
      <c r="U186" s="109" t="e">
        <f t="shared" si="10"/>
        <v>#N/A</v>
      </c>
      <c r="V186" s="109" t="e">
        <f t="shared" si="11"/>
        <v>#N/A</v>
      </c>
      <c r="W186" s="239" t="e">
        <f>VLOOKUP(E186,'PC Receitas'!$AZ$4:$BB$23,3,FALSE)</f>
        <v>#N/A</v>
      </c>
    </row>
    <row r="187" spans="1:23" ht="19.5" customHeight="1" thickTop="1" thickBot="1" x14ac:dyDescent="0.3">
      <c r="A187" s="209"/>
      <c r="C187" s="43"/>
      <c r="D187" s="43"/>
      <c r="E187" s="43"/>
      <c r="F187" s="136"/>
      <c r="G187" s="43"/>
      <c r="H187" s="43"/>
      <c r="I187" s="43"/>
      <c r="J187" s="196"/>
      <c r="K187" s="196"/>
      <c r="L187" s="44"/>
      <c r="M187" s="130"/>
      <c r="N187" s="41">
        <f>IF(AND(J187&gt;0,K187&gt;0),N186,  IF(AND(K187&lt;&gt;"",K187&lt;&gt;0),IF(AND(L187="Pago",OR(E187='PC Receitas'!$AZ$16,E187='PC Receitas'!$AZ$17,E187='PC Receitas'!$AZ$18,E187='PC Receitas'!$AZ$19,E187='PC Receitas'!$AZ$20,E187='PC Receitas'!$AZ$21,E187='PC Receitas'!$AZ$22,E187='PC Receitas'!$AZ$23)),N186-K187,N186),IF(AND(L187="Pago",OR(E187='PC Receitas'!$AZ$4,E187='PC Receitas'!$AZ$5,E187='PC Receitas'!$AZ$6)),N186+J187,N186)))</f>
        <v>10600.150000000003</v>
      </c>
      <c r="S187" s="112" t="e">
        <f t="shared" si="8"/>
        <v>#N/A</v>
      </c>
      <c r="T187" s="109" t="e">
        <f t="shared" si="9"/>
        <v>#N/A</v>
      </c>
      <c r="U187" s="109" t="e">
        <f t="shared" si="10"/>
        <v>#N/A</v>
      </c>
      <c r="V187" s="109" t="e">
        <f t="shared" si="11"/>
        <v>#N/A</v>
      </c>
      <c r="W187" s="239" t="e">
        <f>VLOOKUP(E187,'PC Receitas'!$AZ$4:$BB$23,3,FALSE)</f>
        <v>#N/A</v>
      </c>
    </row>
    <row r="188" spans="1:23" ht="19.5" customHeight="1" thickTop="1" thickBot="1" x14ac:dyDescent="0.3">
      <c r="A188" s="209"/>
      <c r="C188" s="43"/>
      <c r="D188" s="43"/>
      <c r="E188" s="43"/>
      <c r="F188" s="136"/>
      <c r="G188" s="43"/>
      <c r="H188" s="43"/>
      <c r="I188" s="43"/>
      <c r="J188" s="196"/>
      <c r="K188" s="196"/>
      <c r="L188" s="44"/>
      <c r="M188" s="130"/>
      <c r="N188" s="41">
        <f>IF(AND(J188&gt;0,K188&gt;0),N187,  IF(AND(K188&lt;&gt;"",K188&lt;&gt;0),IF(AND(L188="Pago",OR(E188='PC Receitas'!$AZ$16,E188='PC Receitas'!$AZ$17,E188='PC Receitas'!$AZ$18,E188='PC Receitas'!$AZ$19,E188='PC Receitas'!$AZ$20,E188='PC Receitas'!$AZ$21,E188='PC Receitas'!$AZ$22,E188='PC Receitas'!$AZ$23)),N187-K188,N187),IF(AND(L188="Pago",OR(E188='PC Receitas'!$AZ$4,E188='PC Receitas'!$AZ$5,E188='PC Receitas'!$AZ$6)),N187+J188,N187)))</f>
        <v>10600.150000000003</v>
      </c>
      <c r="S188" s="112" t="e">
        <f t="shared" si="8"/>
        <v>#N/A</v>
      </c>
      <c r="T188" s="109" t="e">
        <f t="shared" si="9"/>
        <v>#N/A</v>
      </c>
      <c r="U188" s="109" t="e">
        <f t="shared" si="10"/>
        <v>#N/A</v>
      </c>
      <c r="V188" s="109" t="e">
        <f t="shared" si="11"/>
        <v>#N/A</v>
      </c>
      <c r="W188" s="239" t="e">
        <f>VLOOKUP(E188,'PC Receitas'!$AZ$4:$BB$23,3,FALSE)</f>
        <v>#N/A</v>
      </c>
    </row>
    <row r="189" spans="1:23" ht="19.5" customHeight="1" thickTop="1" thickBot="1" x14ac:dyDescent="0.3">
      <c r="A189" s="209"/>
      <c r="C189" s="43"/>
      <c r="D189" s="43"/>
      <c r="E189" s="43"/>
      <c r="F189" s="136"/>
      <c r="G189" s="43"/>
      <c r="H189" s="43"/>
      <c r="I189" s="43"/>
      <c r="J189" s="196"/>
      <c r="K189" s="196"/>
      <c r="L189" s="44"/>
      <c r="M189" s="130"/>
      <c r="N189" s="41">
        <f>IF(AND(J189&gt;0,K189&gt;0),N188,  IF(AND(K189&lt;&gt;"",K189&lt;&gt;0),IF(AND(L189="Pago",OR(E189='PC Receitas'!$AZ$16,E189='PC Receitas'!$AZ$17,E189='PC Receitas'!$AZ$18,E189='PC Receitas'!$AZ$19,E189='PC Receitas'!$AZ$20,E189='PC Receitas'!$AZ$21,E189='PC Receitas'!$AZ$22,E189='PC Receitas'!$AZ$23)),N188-K189,N188),IF(AND(L189="Pago",OR(E189='PC Receitas'!$AZ$4,E189='PC Receitas'!$AZ$5,E189='PC Receitas'!$AZ$6)),N188+J189,N188)))</f>
        <v>10600.150000000003</v>
      </c>
      <c r="S189" s="112" t="e">
        <f t="shared" si="8"/>
        <v>#N/A</v>
      </c>
      <c r="T189" s="109" t="e">
        <f t="shared" si="9"/>
        <v>#N/A</v>
      </c>
      <c r="U189" s="109" t="e">
        <f t="shared" si="10"/>
        <v>#N/A</v>
      </c>
      <c r="V189" s="109" t="e">
        <f t="shared" si="11"/>
        <v>#N/A</v>
      </c>
      <c r="W189" s="239" t="e">
        <f>VLOOKUP(E189,'PC Receitas'!$AZ$4:$BB$23,3,FALSE)</f>
        <v>#N/A</v>
      </c>
    </row>
    <row r="190" spans="1:23" ht="19.5" customHeight="1" thickTop="1" thickBot="1" x14ac:dyDescent="0.3">
      <c r="A190" s="209"/>
      <c r="C190" s="43"/>
      <c r="D190" s="43"/>
      <c r="E190" s="43"/>
      <c r="F190" s="136"/>
      <c r="G190" s="43"/>
      <c r="H190" s="43"/>
      <c r="I190" s="43"/>
      <c r="J190" s="196"/>
      <c r="K190" s="196"/>
      <c r="L190" s="44"/>
      <c r="M190" s="130"/>
      <c r="N190" s="41">
        <f>IF(AND(J190&gt;0,K190&gt;0),N189,  IF(AND(K190&lt;&gt;"",K190&lt;&gt;0),IF(AND(L190="Pago",OR(E190='PC Receitas'!$AZ$16,E190='PC Receitas'!$AZ$17,E190='PC Receitas'!$AZ$18,E190='PC Receitas'!$AZ$19,E190='PC Receitas'!$AZ$20,E190='PC Receitas'!$AZ$21,E190='PC Receitas'!$AZ$22,E190='PC Receitas'!$AZ$23)),N189-K190,N189),IF(AND(L190="Pago",OR(E190='PC Receitas'!$AZ$4,E190='PC Receitas'!$AZ$5,E190='PC Receitas'!$AZ$6)),N189+J190,N189)))</f>
        <v>10600.150000000003</v>
      </c>
      <c r="S190" s="112" t="e">
        <f t="shared" si="8"/>
        <v>#N/A</v>
      </c>
      <c r="T190" s="109" t="e">
        <f t="shared" si="9"/>
        <v>#N/A</v>
      </c>
      <c r="U190" s="109" t="e">
        <f t="shared" si="10"/>
        <v>#N/A</v>
      </c>
      <c r="V190" s="109" t="e">
        <f t="shared" si="11"/>
        <v>#N/A</v>
      </c>
      <c r="W190" s="239" t="e">
        <f>VLOOKUP(E190,'PC Receitas'!$AZ$4:$BB$23,3,FALSE)</f>
        <v>#N/A</v>
      </c>
    </row>
    <row r="191" spans="1:23" ht="19.5" customHeight="1" thickTop="1" thickBot="1" x14ac:dyDescent="0.3">
      <c r="A191" s="209"/>
      <c r="C191" s="43"/>
      <c r="D191" s="43"/>
      <c r="E191" s="43"/>
      <c r="F191" s="136"/>
      <c r="G191" s="43"/>
      <c r="H191" s="43"/>
      <c r="I191" s="43"/>
      <c r="J191" s="196"/>
      <c r="K191" s="196"/>
      <c r="L191" s="44"/>
      <c r="M191" s="130"/>
      <c r="N191" s="41">
        <f>IF(AND(J191&gt;0,K191&gt;0),N190,  IF(AND(K191&lt;&gt;"",K191&lt;&gt;0),IF(AND(L191="Pago",OR(E191='PC Receitas'!$AZ$16,E191='PC Receitas'!$AZ$17,E191='PC Receitas'!$AZ$18,E191='PC Receitas'!$AZ$19,E191='PC Receitas'!$AZ$20,E191='PC Receitas'!$AZ$21,E191='PC Receitas'!$AZ$22,E191='PC Receitas'!$AZ$23)),N190-K191,N190),IF(AND(L191="Pago",OR(E191='PC Receitas'!$AZ$4,E191='PC Receitas'!$AZ$5,E191='PC Receitas'!$AZ$6)),N190+J191,N190)))</f>
        <v>10600.150000000003</v>
      </c>
      <c r="S191" s="112" t="e">
        <f t="shared" si="8"/>
        <v>#N/A</v>
      </c>
      <c r="T191" s="109" t="e">
        <f t="shared" si="9"/>
        <v>#N/A</v>
      </c>
      <c r="U191" s="109" t="e">
        <f t="shared" si="10"/>
        <v>#N/A</v>
      </c>
      <c r="V191" s="109" t="e">
        <f t="shared" si="11"/>
        <v>#N/A</v>
      </c>
      <c r="W191" s="239" t="e">
        <f>VLOOKUP(E191,'PC Receitas'!$AZ$4:$BB$23,3,FALSE)</f>
        <v>#N/A</v>
      </c>
    </row>
    <row r="192" spans="1:23" ht="19.5" customHeight="1" thickTop="1" thickBot="1" x14ac:dyDescent="0.3">
      <c r="A192" s="209"/>
      <c r="C192" s="43"/>
      <c r="D192" s="43"/>
      <c r="E192" s="43"/>
      <c r="F192" s="136"/>
      <c r="G192" s="43"/>
      <c r="H192" s="43"/>
      <c r="I192" s="43"/>
      <c r="J192" s="196"/>
      <c r="K192" s="196"/>
      <c r="L192" s="44"/>
      <c r="M192" s="130"/>
      <c r="N192" s="41">
        <f>IF(AND(J192&gt;0,K192&gt;0),N191,  IF(AND(K192&lt;&gt;"",K192&lt;&gt;0),IF(AND(L192="Pago",OR(E192='PC Receitas'!$AZ$16,E192='PC Receitas'!$AZ$17,E192='PC Receitas'!$AZ$18,E192='PC Receitas'!$AZ$19,E192='PC Receitas'!$AZ$20,E192='PC Receitas'!$AZ$21,E192='PC Receitas'!$AZ$22,E192='PC Receitas'!$AZ$23)),N191-K192,N191),IF(AND(L192="Pago",OR(E192='PC Receitas'!$AZ$4,E192='PC Receitas'!$AZ$5,E192='PC Receitas'!$AZ$6)),N191+J192,N191)))</f>
        <v>10600.150000000003</v>
      </c>
      <c r="S192" s="112" t="e">
        <f t="shared" si="8"/>
        <v>#N/A</v>
      </c>
      <c r="T192" s="109" t="e">
        <f t="shared" si="9"/>
        <v>#N/A</v>
      </c>
      <c r="U192" s="109" t="e">
        <f t="shared" si="10"/>
        <v>#N/A</v>
      </c>
      <c r="V192" s="109" t="e">
        <f t="shared" si="11"/>
        <v>#N/A</v>
      </c>
      <c r="W192" s="239" t="e">
        <f>VLOOKUP(E192,'PC Receitas'!$AZ$4:$BB$23,3,FALSE)</f>
        <v>#N/A</v>
      </c>
    </row>
    <row r="193" spans="1:23" ht="19.5" customHeight="1" thickTop="1" thickBot="1" x14ac:dyDescent="0.3">
      <c r="A193" s="209"/>
      <c r="C193" s="43"/>
      <c r="D193" s="43"/>
      <c r="E193" s="43"/>
      <c r="F193" s="136"/>
      <c r="G193" s="43"/>
      <c r="H193" s="43"/>
      <c r="I193" s="43"/>
      <c r="J193" s="196"/>
      <c r="K193" s="196"/>
      <c r="L193" s="44"/>
      <c r="M193" s="130"/>
      <c r="N193" s="41">
        <f>IF(AND(J193&gt;0,K193&gt;0),N192,  IF(AND(K193&lt;&gt;"",K193&lt;&gt;0),IF(AND(L193="Pago",OR(E193='PC Receitas'!$AZ$16,E193='PC Receitas'!$AZ$17,E193='PC Receitas'!$AZ$18,E193='PC Receitas'!$AZ$19,E193='PC Receitas'!$AZ$20,E193='PC Receitas'!$AZ$21,E193='PC Receitas'!$AZ$22,E193='PC Receitas'!$AZ$23)),N192-K193,N192),IF(AND(L193="Pago",OR(E193='PC Receitas'!$AZ$4,E193='PC Receitas'!$AZ$5,E193='PC Receitas'!$AZ$6)),N192+J193,N192)))</f>
        <v>10600.150000000003</v>
      </c>
      <c r="S193" s="112" t="e">
        <f t="shared" si="8"/>
        <v>#N/A</v>
      </c>
      <c r="T193" s="109" t="e">
        <f t="shared" si="9"/>
        <v>#N/A</v>
      </c>
      <c r="U193" s="109" t="e">
        <f t="shared" si="10"/>
        <v>#N/A</v>
      </c>
      <c r="V193" s="109" t="e">
        <f t="shared" si="11"/>
        <v>#N/A</v>
      </c>
      <c r="W193" s="239" t="e">
        <f>VLOOKUP(E193,'PC Receitas'!$AZ$4:$BB$23,3,FALSE)</f>
        <v>#N/A</v>
      </c>
    </row>
    <row r="194" spans="1:23" ht="19.5" customHeight="1" thickTop="1" thickBot="1" x14ac:dyDescent="0.3">
      <c r="A194" s="209"/>
      <c r="C194" s="43"/>
      <c r="D194" s="43"/>
      <c r="E194" s="43"/>
      <c r="F194" s="136"/>
      <c r="G194" s="43"/>
      <c r="H194" s="43"/>
      <c r="I194" s="43"/>
      <c r="J194" s="196"/>
      <c r="K194" s="196"/>
      <c r="L194" s="44"/>
      <c r="M194" s="130"/>
      <c r="N194" s="41">
        <f>IF(AND(J194&gt;0,K194&gt;0),N193,  IF(AND(K194&lt;&gt;"",K194&lt;&gt;0),IF(AND(L194="Pago",OR(E194='PC Receitas'!$AZ$16,E194='PC Receitas'!$AZ$17,E194='PC Receitas'!$AZ$18,E194='PC Receitas'!$AZ$19,E194='PC Receitas'!$AZ$20,E194='PC Receitas'!$AZ$21,E194='PC Receitas'!$AZ$22,E194='PC Receitas'!$AZ$23)),N193-K194,N193),IF(AND(L194="Pago",OR(E194='PC Receitas'!$AZ$4,E194='PC Receitas'!$AZ$5,E194='PC Receitas'!$AZ$6)),N193+J194,N193)))</f>
        <v>10600.150000000003</v>
      </c>
      <c r="S194" s="112" t="e">
        <f t="shared" si="8"/>
        <v>#N/A</v>
      </c>
      <c r="T194" s="109" t="e">
        <f t="shared" si="9"/>
        <v>#N/A</v>
      </c>
      <c r="U194" s="109" t="e">
        <f t="shared" si="10"/>
        <v>#N/A</v>
      </c>
      <c r="V194" s="109" t="e">
        <f t="shared" si="11"/>
        <v>#N/A</v>
      </c>
      <c r="W194" s="239" t="e">
        <f>VLOOKUP(E194,'PC Receitas'!$AZ$4:$BB$23,3,FALSE)</f>
        <v>#N/A</v>
      </c>
    </row>
    <row r="195" spans="1:23" ht="19.5" customHeight="1" thickTop="1" thickBot="1" x14ac:dyDescent="0.3">
      <c r="A195" s="209"/>
      <c r="C195" s="43"/>
      <c r="D195" s="43"/>
      <c r="E195" s="43"/>
      <c r="F195" s="136"/>
      <c r="G195" s="43"/>
      <c r="H195" s="43"/>
      <c r="I195" s="43"/>
      <c r="J195" s="196"/>
      <c r="K195" s="196"/>
      <c r="L195" s="44"/>
      <c r="M195" s="130"/>
      <c r="N195" s="41">
        <f>IF(AND(J195&gt;0,K195&gt;0),N194,  IF(AND(K195&lt;&gt;"",K195&lt;&gt;0),IF(AND(L195="Pago",OR(E195='PC Receitas'!$AZ$16,E195='PC Receitas'!$AZ$17,E195='PC Receitas'!$AZ$18,E195='PC Receitas'!$AZ$19,E195='PC Receitas'!$AZ$20,E195='PC Receitas'!$AZ$21,E195='PC Receitas'!$AZ$22,E195='PC Receitas'!$AZ$23)),N194-K195,N194),IF(AND(L195="Pago",OR(E195='PC Receitas'!$AZ$4,E195='PC Receitas'!$AZ$5,E195='PC Receitas'!$AZ$6)),N194+J195,N194)))</f>
        <v>10600.150000000003</v>
      </c>
      <c r="S195" s="112" t="e">
        <f t="shared" si="8"/>
        <v>#N/A</v>
      </c>
      <c r="T195" s="109" t="e">
        <f t="shared" si="9"/>
        <v>#N/A</v>
      </c>
      <c r="U195" s="109" t="e">
        <f t="shared" si="10"/>
        <v>#N/A</v>
      </c>
      <c r="V195" s="109" t="e">
        <f t="shared" si="11"/>
        <v>#N/A</v>
      </c>
      <c r="W195" s="239" t="e">
        <f>VLOOKUP(E195,'PC Receitas'!$AZ$4:$BB$23,3,FALSE)</f>
        <v>#N/A</v>
      </c>
    </row>
    <row r="196" spans="1:23" ht="19.5" customHeight="1" thickTop="1" thickBot="1" x14ac:dyDescent="0.3">
      <c r="A196" s="209"/>
      <c r="C196" s="43"/>
      <c r="D196" s="43"/>
      <c r="E196" s="43"/>
      <c r="F196" s="136"/>
      <c r="G196" s="43"/>
      <c r="H196" s="43"/>
      <c r="I196" s="43"/>
      <c r="J196" s="196"/>
      <c r="K196" s="196"/>
      <c r="L196" s="44"/>
      <c r="M196" s="130"/>
      <c r="N196" s="41">
        <f>IF(AND(J196&gt;0,K196&gt;0),N195,  IF(AND(K196&lt;&gt;"",K196&lt;&gt;0),IF(AND(L196="Pago",OR(E196='PC Receitas'!$AZ$16,E196='PC Receitas'!$AZ$17,E196='PC Receitas'!$AZ$18,E196='PC Receitas'!$AZ$19,E196='PC Receitas'!$AZ$20,E196='PC Receitas'!$AZ$21,E196='PC Receitas'!$AZ$22,E196='PC Receitas'!$AZ$23)),N195-K196,N195),IF(AND(L196="Pago",OR(E196='PC Receitas'!$AZ$4,E196='PC Receitas'!$AZ$5,E196='PC Receitas'!$AZ$6)),N195+J196,N195)))</f>
        <v>10600.150000000003</v>
      </c>
      <c r="S196" s="112" t="e">
        <f t="shared" si="8"/>
        <v>#N/A</v>
      </c>
      <c r="T196" s="109" t="e">
        <f t="shared" si="9"/>
        <v>#N/A</v>
      </c>
      <c r="U196" s="109" t="e">
        <f t="shared" si="10"/>
        <v>#N/A</v>
      </c>
      <c r="V196" s="109" t="e">
        <f t="shared" si="11"/>
        <v>#N/A</v>
      </c>
      <c r="W196" s="239" t="e">
        <f>VLOOKUP(E196,'PC Receitas'!$AZ$4:$BB$23,3,FALSE)</f>
        <v>#N/A</v>
      </c>
    </row>
    <row r="197" spans="1:23" ht="19.5" customHeight="1" thickTop="1" thickBot="1" x14ac:dyDescent="0.3">
      <c r="A197" s="209"/>
      <c r="C197" s="43"/>
      <c r="D197" s="43"/>
      <c r="E197" s="43"/>
      <c r="F197" s="136"/>
      <c r="G197" s="43"/>
      <c r="H197" s="43"/>
      <c r="I197" s="43"/>
      <c r="J197" s="196"/>
      <c r="K197" s="196"/>
      <c r="L197" s="44"/>
      <c r="M197" s="130"/>
      <c r="N197" s="41">
        <f>IF(AND(J197&gt;0,K197&gt;0),N196,  IF(AND(K197&lt;&gt;"",K197&lt;&gt;0),IF(AND(L197="Pago",OR(E197='PC Receitas'!$AZ$16,E197='PC Receitas'!$AZ$17,E197='PC Receitas'!$AZ$18,E197='PC Receitas'!$AZ$19,E197='PC Receitas'!$AZ$20,E197='PC Receitas'!$AZ$21,E197='PC Receitas'!$AZ$22,E197='PC Receitas'!$AZ$23)),N196-K197,N196),IF(AND(L197="Pago",OR(E197='PC Receitas'!$AZ$4,E197='PC Receitas'!$AZ$5,E197='PC Receitas'!$AZ$6)),N196+J197,N196)))</f>
        <v>10600.150000000003</v>
      </c>
      <c r="S197" s="112" t="e">
        <f t="shared" si="8"/>
        <v>#N/A</v>
      </c>
      <c r="T197" s="109" t="e">
        <f t="shared" si="9"/>
        <v>#N/A</v>
      </c>
      <c r="U197" s="109" t="e">
        <f t="shared" si="10"/>
        <v>#N/A</v>
      </c>
      <c r="V197" s="109" t="e">
        <f t="shared" si="11"/>
        <v>#N/A</v>
      </c>
      <c r="W197" s="239" t="e">
        <f>VLOOKUP(E197,'PC Receitas'!$AZ$4:$BB$23,3,FALSE)</f>
        <v>#N/A</v>
      </c>
    </row>
    <row r="198" spans="1:23" ht="19.5" customHeight="1" thickTop="1" thickBot="1" x14ac:dyDescent="0.3">
      <c r="A198" s="209"/>
      <c r="C198" s="43"/>
      <c r="D198" s="43"/>
      <c r="E198" s="43"/>
      <c r="F198" s="136"/>
      <c r="G198" s="43"/>
      <c r="H198" s="43"/>
      <c r="I198" s="43"/>
      <c r="J198" s="196"/>
      <c r="K198" s="196"/>
      <c r="L198" s="44"/>
      <c r="M198" s="130"/>
      <c r="N198" s="41">
        <f>IF(AND(J198&gt;0,K198&gt;0),N197,  IF(AND(K198&lt;&gt;"",K198&lt;&gt;0),IF(AND(L198="Pago",OR(E198='PC Receitas'!$AZ$16,E198='PC Receitas'!$AZ$17,E198='PC Receitas'!$AZ$18,E198='PC Receitas'!$AZ$19,E198='PC Receitas'!$AZ$20,E198='PC Receitas'!$AZ$21,E198='PC Receitas'!$AZ$22,E198='PC Receitas'!$AZ$23)),N197-K198,N197),IF(AND(L198="Pago",OR(E198='PC Receitas'!$AZ$4,E198='PC Receitas'!$AZ$5,E198='PC Receitas'!$AZ$6)),N197+J198,N197)))</f>
        <v>10600.150000000003</v>
      </c>
      <c r="S198" s="112" t="e">
        <f t="shared" ref="S198:S261" si="12">IF(W198="DESPESAS_COM_RH","Despesa",IF(W198="DESPESAS_OPERACIONAIS","Despesa",IF(W198="DESPESAS_DE_MARKETING","Despesa",IF(W198="IMPOSTOS","Despesa",IF(W198="INVESTIMENTOS","Despesa","")))))</f>
        <v>#N/A</v>
      </c>
      <c r="T198" s="109" t="e">
        <f t="shared" ref="T198:T261" si="13">IF(W198="DESPESAS_COM_PRODUTOS","Despesa",IF(W198="DESPESAS_COM_SERVICOS","Despesa",IF(W198="DESPESAS_NAO_OPERACIONAIS","Despesa","")))</f>
        <v>#N/A</v>
      </c>
      <c r="U198" s="109" t="e">
        <f t="shared" ref="U198:U261" si="14">IF(W198="RECEITAS_COM_PRODUTO","Receita",IF(W198="RECEITAS_COM_SERVICOS","Receita",IF(W198="RECEITAS_NAO_OPERACIONAIS","Receita","")))</f>
        <v>#N/A</v>
      </c>
      <c r="V198" s="109" t="e">
        <f t="shared" ref="V198:V261" si="15">IF(S198&lt;&gt;"",S198,IF(T198&lt;&gt;"",T198,IF(U198&lt;&gt;"",U198,"")))</f>
        <v>#N/A</v>
      </c>
      <c r="W198" s="239" t="e">
        <f>VLOOKUP(E198,'PC Receitas'!$AZ$4:$BB$23,3,FALSE)</f>
        <v>#N/A</v>
      </c>
    </row>
    <row r="199" spans="1:23" ht="19.5" customHeight="1" thickTop="1" thickBot="1" x14ac:dyDescent="0.3">
      <c r="A199" s="209"/>
      <c r="C199" s="43"/>
      <c r="D199" s="43"/>
      <c r="E199" s="43"/>
      <c r="F199" s="136"/>
      <c r="G199" s="43"/>
      <c r="H199" s="43"/>
      <c r="I199" s="43"/>
      <c r="J199" s="196"/>
      <c r="K199" s="196"/>
      <c r="L199" s="44"/>
      <c r="M199" s="130"/>
      <c r="N199" s="41">
        <f>IF(AND(J199&gt;0,K199&gt;0),N198,  IF(AND(K199&lt;&gt;"",K199&lt;&gt;0),IF(AND(L199="Pago",OR(E199='PC Receitas'!$AZ$16,E199='PC Receitas'!$AZ$17,E199='PC Receitas'!$AZ$18,E199='PC Receitas'!$AZ$19,E199='PC Receitas'!$AZ$20,E199='PC Receitas'!$AZ$21,E199='PC Receitas'!$AZ$22,E199='PC Receitas'!$AZ$23)),N198-K199,N198),IF(AND(L199="Pago",OR(E199='PC Receitas'!$AZ$4,E199='PC Receitas'!$AZ$5,E199='PC Receitas'!$AZ$6)),N198+J199,N198)))</f>
        <v>10600.150000000003</v>
      </c>
      <c r="S199" s="112" t="e">
        <f t="shared" si="12"/>
        <v>#N/A</v>
      </c>
      <c r="T199" s="109" t="e">
        <f t="shared" si="13"/>
        <v>#N/A</v>
      </c>
      <c r="U199" s="109" t="e">
        <f t="shared" si="14"/>
        <v>#N/A</v>
      </c>
      <c r="V199" s="109" t="e">
        <f t="shared" si="15"/>
        <v>#N/A</v>
      </c>
      <c r="W199" s="239" t="e">
        <f>VLOOKUP(E199,'PC Receitas'!$AZ$4:$BB$23,3,FALSE)</f>
        <v>#N/A</v>
      </c>
    </row>
    <row r="200" spans="1:23" ht="19.5" customHeight="1" thickTop="1" thickBot="1" x14ac:dyDescent="0.3">
      <c r="A200" s="209"/>
      <c r="C200" s="43"/>
      <c r="D200" s="43"/>
      <c r="E200" s="43"/>
      <c r="F200" s="136"/>
      <c r="G200" s="43"/>
      <c r="H200" s="43"/>
      <c r="I200" s="43"/>
      <c r="J200" s="196"/>
      <c r="K200" s="196"/>
      <c r="L200" s="44"/>
      <c r="M200" s="130"/>
      <c r="N200" s="41">
        <f>IF(AND(J200&gt;0,K200&gt;0),N199,  IF(AND(K200&lt;&gt;"",K200&lt;&gt;0),IF(AND(L200="Pago",OR(E200='PC Receitas'!$AZ$16,E200='PC Receitas'!$AZ$17,E200='PC Receitas'!$AZ$18,E200='PC Receitas'!$AZ$19,E200='PC Receitas'!$AZ$20,E200='PC Receitas'!$AZ$21,E200='PC Receitas'!$AZ$22,E200='PC Receitas'!$AZ$23)),N199-K200,N199),IF(AND(L200="Pago",OR(E200='PC Receitas'!$AZ$4,E200='PC Receitas'!$AZ$5,E200='PC Receitas'!$AZ$6)),N199+J200,N199)))</f>
        <v>10600.150000000003</v>
      </c>
      <c r="S200" s="112" t="e">
        <f t="shared" si="12"/>
        <v>#N/A</v>
      </c>
      <c r="T200" s="109" t="e">
        <f t="shared" si="13"/>
        <v>#N/A</v>
      </c>
      <c r="U200" s="109" t="e">
        <f t="shared" si="14"/>
        <v>#N/A</v>
      </c>
      <c r="V200" s="109" t="e">
        <f t="shared" si="15"/>
        <v>#N/A</v>
      </c>
      <c r="W200" s="239" t="e">
        <f>VLOOKUP(E200,'PC Receitas'!$AZ$4:$BB$23,3,FALSE)</f>
        <v>#N/A</v>
      </c>
    </row>
    <row r="201" spans="1:23" ht="19.5" customHeight="1" thickTop="1" thickBot="1" x14ac:dyDescent="0.3">
      <c r="A201" s="209"/>
      <c r="C201" s="43"/>
      <c r="D201" s="43"/>
      <c r="E201" s="43"/>
      <c r="F201" s="136"/>
      <c r="G201" s="43"/>
      <c r="H201" s="43"/>
      <c r="I201" s="43"/>
      <c r="J201" s="196"/>
      <c r="K201" s="196"/>
      <c r="L201" s="44"/>
      <c r="M201" s="130"/>
      <c r="N201" s="41">
        <f>IF(AND(J201&gt;0,K201&gt;0),N200,  IF(AND(K201&lt;&gt;"",K201&lt;&gt;0),IF(AND(L201="Pago",OR(E201='PC Receitas'!$AZ$16,E201='PC Receitas'!$AZ$17,E201='PC Receitas'!$AZ$18,E201='PC Receitas'!$AZ$19,E201='PC Receitas'!$AZ$20,E201='PC Receitas'!$AZ$21,E201='PC Receitas'!$AZ$22,E201='PC Receitas'!$AZ$23)),N200-K201,N200),IF(AND(L201="Pago",OR(E201='PC Receitas'!$AZ$4,E201='PC Receitas'!$AZ$5,E201='PC Receitas'!$AZ$6)),N200+J201,N200)))</f>
        <v>10600.150000000003</v>
      </c>
      <c r="S201" s="112" t="e">
        <f t="shared" si="12"/>
        <v>#N/A</v>
      </c>
      <c r="T201" s="109" t="e">
        <f t="shared" si="13"/>
        <v>#N/A</v>
      </c>
      <c r="U201" s="109" t="e">
        <f t="shared" si="14"/>
        <v>#N/A</v>
      </c>
      <c r="V201" s="109" t="e">
        <f t="shared" si="15"/>
        <v>#N/A</v>
      </c>
      <c r="W201" s="239" t="e">
        <f>VLOOKUP(E201,'PC Receitas'!$AZ$4:$BB$23,3,FALSE)</f>
        <v>#N/A</v>
      </c>
    </row>
    <row r="202" spans="1:23" ht="19.5" customHeight="1" thickTop="1" thickBot="1" x14ac:dyDescent="0.3">
      <c r="A202" s="209"/>
      <c r="C202" s="43"/>
      <c r="D202" s="43"/>
      <c r="E202" s="43"/>
      <c r="F202" s="136"/>
      <c r="G202" s="43"/>
      <c r="H202" s="43"/>
      <c r="I202" s="43"/>
      <c r="J202" s="196"/>
      <c r="K202" s="196"/>
      <c r="L202" s="44"/>
      <c r="M202" s="130"/>
      <c r="N202" s="41">
        <f>IF(AND(J202&gt;0,K202&gt;0),N201,  IF(AND(K202&lt;&gt;"",K202&lt;&gt;0),IF(AND(L202="Pago",OR(E202='PC Receitas'!$AZ$16,E202='PC Receitas'!$AZ$17,E202='PC Receitas'!$AZ$18,E202='PC Receitas'!$AZ$19,E202='PC Receitas'!$AZ$20,E202='PC Receitas'!$AZ$21,E202='PC Receitas'!$AZ$22,E202='PC Receitas'!$AZ$23)),N201-K202,N201),IF(AND(L202="Pago",OR(E202='PC Receitas'!$AZ$4,E202='PC Receitas'!$AZ$5,E202='PC Receitas'!$AZ$6)),N201+J202,N201)))</f>
        <v>10600.150000000003</v>
      </c>
      <c r="S202" s="112" t="e">
        <f t="shared" si="12"/>
        <v>#N/A</v>
      </c>
      <c r="T202" s="109" t="e">
        <f t="shared" si="13"/>
        <v>#N/A</v>
      </c>
      <c r="U202" s="109" t="e">
        <f t="shared" si="14"/>
        <v>#N/A</v>
      </c>
      <c r="V202" s="109" t="e">
        <f t="shared" si="15"/>
        <v>#N/A</v>
      </c>
      <c r="W202" s="239" t="e">
        <f>VLOOKUP(E202,'PC Receitas'!$AZ$4:$BB$23,3,FALSE)</f>
        <v>#N/A</v>
      </c>
    </row>
    <row r="203" spans="1:23" ht="19.5" customHeight="1" thickTop="1" thickBot="1" x14ac:dyDescent="0.3">
      <c r="A203" s="209"/>
      <c r="C203" s="43"/>
      <c r="D203" s="43"/>
      <c r="E203" s="43"/>
      <c r="F203" s="136"/>
      <c r="G203" s="43"/>
      <c r="H203" s="43"/>
      <c r="I203" s="43"/>
      <c r="J203" s="196"/>
      <c r="K203" s="196"/>
      <c r="L203" s="44"/>
      <c r="M203" s="130"/>
      <c r="N203" s="41">
        <f>IF(AND(J203&gt;0,K203&gt;0),N202,  IF(AND(K203&lt;&gt;"",K203&lt;&gt;0),IF(AND(L203="Pago",OR(E203='PC Receitas'!$AZ$16,E203='PC Receitas'!$AZ$17,E203='PC Receitas'!$AZ$18,E203='PC Receitas'!$AZ$19,E203='PC Receitas'!$AZ$20,E203='PC Receitas'!$AZ$21,E203='PC Receitas'!$AZ$22,E203='PC Receitas'!$AZ$23)),N202-K203,N202),IF(AND(L203="Pago",OR(E203='PC Receitas'!$AZ$4,E203='PC Receitas'!$AZ$5,E203='PC Receitas'!$AZ$6)),N202+J203,N202)))</f>
        <v>10600.150000000003</v>
      </c>
      <c r="S203" s="112" t="e">
        <f t="shared" si="12"/>
        <v>#N/A</v>
      </c>
      <c r="T203" s="109" t="e">
        <f t="shared" si="13"/>
        <v>#N/A</v>
      </c>
      <c r="U203" s="109" t="e">
        <f t="shared" si="14"/>
        <v>#N/A</v>
      </c>
      <c r="V203" s="109" t="e">
        <f t="shared" si="15"/>
        <v>#N/A</v>
      </c>
      <c r="W203" s="239" t="e">
        <f>VLOOKUP(E203,'PC Receitas'!$AZ$4:$BB$23,3,FALSE)</f>
        <v>#N/A</v>
      </c>
    </row>
    <row r="204" spans="1:23" ht="19.5" customHeight="1" thickTop="1" thickBot="1" x14ac:dyDescent="0.3">
      <c r="A204" s="209"/>
      <c r="C204" s="43"/>
      <c r="D204" s="43"/>
      <c r="E204" s="43"/>
      <c r="F204" s="136"/>
      <c r="G204" s="43"/>
      <c r="H204" s="43"/>
      <c r="I204" s="43"/>
      <c r="J204" s="196"/>
      <c r="K204" s="196"/>
      <c r="L204" s="44"/>
      <c r="M204" s="130"/>
      <c r="N204" s="41">
        <f>IF(AND(J204&gt;0,K204&gt;0),N203,  IF(AND(K204&lt;&gt;"",K204&lt;&gt;0),IF(AND(L204="Pago",OR(E204='PC Receitas'!$AZ$16,E204='PC Receitas'!$AZ$17,E204='PC Receitas'!$AZ$18,E204='PC Receitas'!$AZ$19,E204='PC Receitas'!$AZ$20,E204='PC Receitas'!$AZ$21,E204='PC Receitas'!$AZ$22,E204='PC Receitas'!$AZ$23)),N203-K204,N203),IF(AND(L204="Pago",OR(E204='PC Receitas'!$AZ$4,E204='PC Receitas'!$AZ$5,E204='PC Receitas'!$AZ$6)),N203+J204,N203)))</f>
        <v>10600.150000000003</v>
      </c>
      <c r="S204" s="112" t="e">
        <f t="shared" si="12"/>
        <v>#N/A</v>
      </c>
      <c r="T204" s="109" t="e">
        <f t="shared" si="13"/>
        <v>#N/A</v>
      </c>
      <c r="U204" s="109" t="e">
        <f t="shared" si="14"/>
        <v>#N/A</v>
      </c>
      <c r="V204" s="109" t="e">
        <f t="shared" si="15"/>
        <v>#N/A</v>
      </c>
      <c r="W204" s="239" t="e">
        <f>VLOOKUP(E204,'PC Receitas'!$AZ$4:$BB$23,3,FALSE)</f>
        <v>#N/A</v>
      </c>
    </row>
    <row r="205" spans="1:23" ht="19.5" customHeight="1" thickTop="1" thickBot="1" x14ac:dyDescent="0.3">
      <c r="A205" s="209"/>
      <c r="C205" s="43"/>
      <c r="D205" s="43"/>
      <c r="E205" s="43"/>
      <c r="F205" s="136"/>
      <c r="G205" s="43"/>
      <c r="H205" s="43"/>
      <c r="I205" s="43"/>
      <c r="J205" s="196"/>
      <c r="K205" s="196"/>
      <c r="L205" s="44"/>
      <c r="M205" s="130"/>
      <c r="N205" s="41">
        <f>IF(AND(J205&gt;0,K205&gt;0),N204,  IF(AND(K205&lt;&gt;"",K205&lt;&gt;0),IF(AND(L205="Pago",OR(E205='PC Receitas'!$AZ$16,E205='PC Receitas'!$AZ$17,E205='PC Receitas'!$AZ$18,E205='PC Receitas'!$AZ$19,E205='PC Receitas'!$AZ$20,E205='PC Receitas'!$AZ$21,E205='PC Receitas'!$AZ$22,E205='PC Receitas'!$AZ$23)),N204-K205,N204),IF(AND(L205="Pago",OR(E205='PC Receitas'!$AZ$4,E205='PC Receitas'!$AZ$5,E205='PC Receitas'!$AZ$6)),N204+J205,N204)))</f>
        <v>10600.150000000003</v>
      </c>
      <c r="S205" s="112" t="e">
        <f t="shared" si="12"/>
        <v>#N/A</v>
      </c>
      <c r="T205" s="109" t="e">
        <f t="shared" si="13"/>
        <v>#N/A</v>
      </c>
      <c r="U205" s="109" t="e">
        <f t="shared" si="14"/>
        <v>#N/A</v>
      </c>
      <c r="V205" s="109" t="e">
        <f t="shared" si="15"/>
        <v>#N/A</v>
      </c>
      <c r="W205" s="239" t="e">
        <f>VLOOKUP(E205,'PC Receitas'!$AZ$4:$BB$23,3,FALSE)</f>
        <v>#N/A</v>
      </c>
    </row>
    <row r="206" spans="1:23" ht="19.5" customHeight="1" thickTop="1" thickBot="1" x14ac:dyDescent="0.3">
      <c r="A206" s="209"/>
      <c r="C206" s="43"/>
      <c r="D206" s="43"/>
      <c r="E206" s="43"/>
      <c r="F206" s="136"/>
      <c r="G206" s="43"/>
      <c r="H206" s="43"/>
      <c r="I206" s="43"/>
      <c r="J206" s="196"/>
      <c r="K206" s="196"/>
      <c r="L206" s="44"/>
      <c r="M206" s="130"/>
      <c r="N206" s="41">
        <f>IF(AND(J206&gt;0,K206&gt;0),N205,  IF(AND(K206&lt;&gt;"",K206&lt;&gt;0),IF(AND(L206="Pago",OR(E206='PC Receitas'!$AZ$16,E206='PC Receitas'!$AZ$17,E206='PC Receitas'!$AZ$18,E206='PC Receitas'!$AZ$19,E206='PC Receitas'!$AZ$20,E206='PC Receitas'!$AZ$21,E206='PC Receitas'!$AZ$22,E206='PC Receitas'!$AZ$23)),N205-K206,N205),IF(AND(L206="Pago",OR(E206='PC Receitas'!$AZ$4,E206='PC Receitas'!$AZ$5,E206='PC Receitas'!$AZ$6)),N205+J206,N205)))</f>
        <v>10600.150000000003</v>
      </c>
      <c r="S206" s="112" t="e">
        <f t="shared" si="12"/>
        <v>#N/A</v>
      </c>
      <c r="T206" s="109" t="e">
        <f t="shared" si="13"/>
        <v>#N/A</v>
      </c>
      <c r="U206" s="109" t="e">
        <f t="shared" si="14"/>
        <v>#N/A</v>
      </c>
      <c r="V206" s="109" t="e">
        <f t="shared" si="15"/>
        <v>#N/A</v>
      </c>
      <c r="W206" s="239" t="e">
        <f>VLOOKUP(E206,'PC Receitas'!$AZ$4:$BB$23,3,FALSE)</f>
        <v>#N/A</v>
      </c>
    </row>
    <row r="207" spans="1:23" ht="19.5" customHeight="1" thickTop="1" thickBot="1" x14ac:dyDescent="0.3">
      <c r="A207" s="209"/>
      <c r="C207" s="43"/>
      <c r="D207" s="43"/>
      <c r="E207" s="43"/>
      <c r="F207" s="136"/>
      <c r="G207" s="43"/>
      <c r="H207" s="43"/>
      <c r="I207" s="43"/>
      <c r="J207" s="196"/>
      <c r="K207" s="196"/>
      <c r="L207" s="44"/>
      <c r="M207" s="130"/>
      <c r="N207" s="41">
        <f>IF(AND(J207&gt;0,K207&gt;0),N206,  IF(AND(K207&lt;&gt;"",K207&lt;&gt;0),IF(AND(L207="Pago",OR(E207='PC Receitas'!$AZ$16,E207='PC Receitas'!$AZ$17,E207='PC Receitas'!$AZ$18,E207='PC Receitas'!$AZ$19,E207='PC Receitas'!$AZ$20,E207='PC Receitas'!$AZ$21,E207='PC Receitas'!$AZ$22,E207='PC Receitas'!$AZ$23)),N206-K207,N206),IF(AND(L207="Pago",OR(E207='PC Receitas'!$AZ$4,E207='PC Receitas'!$AZ$5,E207='PC Receitas'!$AZ$6)),N206+J207,N206)))</f>
        <v>10600.150000000003</v>
      </c>
      <c r="S207" s="112" t="e">
        <f t="shared" si="12"/>
        <v>#N/A</v>
      </c>
      <c r="T207" s="109" t="e">
        <f t="shared" si="13"/>
        <v>#N/A</v>
      </c>
      <c r="U207" s="109" t="e">
        <f t="shared" si="14"/>
        <v>#N/A</v>
      </c>
      <c r="V207" s="109" t="e">
        <f t="shared" si="15"/>
        <v>#N/A</v>
      </c>
      <c r="W207" s="239" t="e">
        <f>VLOOKUP(E207,'PC Receitas'!$AZ$4:$BB$23,3,FALSE)</f>
        <v>#N/A</v>
      </c>
    </row>
    <row r="208" spans="1:23" ht="19.5" customHeight="1" thickTop="1" thickBot="1" x14ac:dyDescent="0.3">
      <c r="A208" s="209"/>
      <c r="C208" s="43"/>
      <c r="D208" s="43"/>
      <c r="E208" s="43"/>
      <c r="F208" s="136"/>
      <c r="G208" s="43"/>
      <c r="H208" s="43"/>
      <c r="I208" s="43"/>
      <c r="J208" s="196"/>
      <c r="K208" s="196"/>
      <c r="L208" s="44"/>
      <c r="M208" s="130"/>
      <c r="N208" s="41">
        <f>IF(AND(J208&gt;0,K208&gt;0),N207,  IF(AND(K208&lt;&gt;"",K208&lt;&gt;0),IF(AND(L208="Pago",OR(E208='PC Receitas'!$AZ$16,E208='PC Receitas'!$AZ$17,E208='PC Receitas'!$AZ$18,E208='PC Receitas'!$AZ$19,E208='PC Receitas'!$AZ$20,E208='PC Receitas'!$AZ$21,E208='PC Receitas'!$AZ$22,E208='PC Receitas'!$AZ$23)),N207-K208,N207),IF(AND(L208="Pago",OR(E208='PC Receitas'!$AZ$4,E208='PC Receitas'!$AZ$5,E208='PC Receitas'!$AZ$6)),N207+J208,N207)))</f>
        <v>10600.150000000003</v>
      </c>
      <c r="S208" s="112" t="e">
        <f t="shared" si="12"/>
        <v>#N/A</v>
      </c>
      <c r="T208" s="109" t="e">
        <f t="shared" si="13"/>
        <v>#N/A</v>
      </c>
      <c r="U208" s="109" t="e">
        <f t="shared" si="14"/>
        <v>#N/A</v>
      </c>
      <c r="V208" s="109" t="e">
        <f t="shared" si="15"/>
        <v>#N/A</v>
      </c>
      <c r="W208" s="239" t="e">
        <f>VLOOKUP(E208,'PC Receitas'!$AZ$4:$BB$23,3,FALSE)</f>
        <v>#N/A</v>
      </c>
    </row>
    <row r="209" spans="1:23" ht="19.5" customHeight="1" thickTop="1" thickBot="1" x14ac:dyDescent="0.3">
      <c r="A209" s="209"/>
      <c r="C209" s="43"/>
      <c r="D209" s="43"/>
      <c r="E209" s="43"/>
      <c r="F209" s="136"/>
      <c r="G209" s="43"/>
      <c r="H209" s="43"/>
      <c r="I209" s="43"/>
      <c r="J209" s="196"/>
      <c r="K209" s="196"/>
      <c r="L209" s="44"/>
      <c r="M209" s="130"/>
      <c r="N209" s="41">
        <f>IF(AND(J209&gt;0,K209&gt;0),N208,  IF(AND(K209&lt;&gt;"",K209&lt;&gt;0),IF(AND(L209="Pago",OR(E209='PC Receitas'!$AZ$16,E209='PC Receitas'!$AZ$17,E209='PC Receitas'!$AZ$18,E209='PC Receitas'!$AZ$19,E209='PC Receitas'!$AZ$20,E209='PC Receitas'!$AZ$21,E209='PC Receitas'!$AZ$22,E209='PC Receitas'!$AZ$23)),N208-K209,N208),IF(AND(L209="Pago",OR(E209='PC Receitas'!$AZ$4,E209='PC Receitas'!$AZ$5,E209='PC Receitas'!$AZ$6)),N208+J209,N208)))</f>
        <v>10600.150000000003</v>
      </c>
      <c r="S209" s="112" t="e">
        <f t="shared" si="12"/>
        <v>#N/A</v>
      </c>
      <c r="T209" s="109" t="e">
        <f t="shared" si="13"/>
        <v>#N/A</v>
      </c>
      <c r="U209" s="109" t="e">
        <f t="shared" si="14"/>
        <v>#N/A</v>
      </c>
      <c r="V209" s="109" t="e">
        <f t="shared" si="15"/>
        <v>#N/A</v>
      </c>
      <c r="W209" s="239" t="e">
        <f>VLOOKUP(E209,'PC Receitas'!$AZ$4:$BB$23,3,FALSE)</f>
        <v>#N/A</v>
      </c>
    </row>
    <row r="210" spans="1:23" ht="19.5" customHeight="1" thickTop="1" thickBot="1" x14ac:dyDescent="0.3">
      <c r="A210" s="209"/>
      <c r="C210" s="43"/>
      <c r="D210" s="43"/>
      <c r="E210" s="43"/>
      <c r="F210" s="136"/>
      <c r="G210" s="43"/>
      <c r="H210" s="43"/>
      <c r="I210" s="43"/>
      <c r="J210" s="196"/>
      <c r="K210" s="196"/>
      <c r="L210" s="44"/>
      <c r="M210" s="130"/>
      <c r="N210" s="41">
        <f>IF(AND(J210&gt;0,K210&gt;0),N209,  IF(AND(K210&lt;&gt;"",K210&lt;&gt;0),IF(AND(L210="Pago",OR(E210='PC Receitas'!$AZ$16,E210='PC Receitas'!$AZ$17,E210='PC Receitas'!$AZ$18,E210='PC Receitas'!$AZ$19,E210='PC Receitas'!$AZ$20,E210='PC Receitas'!$AZ$21,E210='PC Receitas'!$AZ$22,E210='PC Receitas'!$AZ$23)),N209-K210,N209),IF(AND(L210="Pago",OR(E210='PC Receitas'!$AZ$4,E210='PC Receitas'!$AZ$5,E210='PC Receitas'!$AZ$6)),N209+J210,N209)))</f>
        <v>10600.150000000003</v>
      </c>
      <c r="S210" s="112" t="e">
        <f t="shared" si="12"/>
        <v>#N/A</v>
      </c>
      <c r="T210" s="109" t="e">
        <f t="shared" si="13"/>
        <v>#N/A</v>
      </c>
      <c r="U210" s="109" t="e">
        <f t="shared" si="14"/>
        <v>#N/A</v>
      </c>
      <c r="V210" s="109" t="e">
        <f t="shared" si="15"/>
        <v>#N/A</v>
      </c>
      <c r="W210" s="239" t="e">
        <f>VLOOKUP(E210,'PC Receitas'!$AZ$4:$BB$23,3,FALSE)</f>
        <v>#N/A</v>
      </c>
    </row>
    <row r="211" spans="1:23" ht="19.5" customHeight="1" thickTop="1" thickBot="1" x14ac:dyDescent="0.3">
      <c r="A211" s="209"/>
      <c r="C211" s="43"/>
      <c r="D211" s="43"/>
      <c r="E211" s="43"/>
      <c r="F211" s="136"/>
      <c r="G211" s="43"/>
      <c r="H211" s="43"/>
      <c r="I211" s="43"/>
      <c r="J211" s="196"/>
      <c r="K211" s="196"/>
      <c r="L211" s="44"/>
      <c r="M211" s="130"/>
      <c r="N211" s="41">
        <f>IF(AND(J211&gt;0,K211&gt;0),N210,  IF(AND(K211&lt;&gt;"",K211&lt;&gt;0),IF(AND(L211="Pago",OR(E211='PC Receitas'!$AZ$16,E211='PC Receitas'!$AZ$17,E211='PC Receitas'!$AZ$18,E211='PC Receitas'!$AZ$19,E211='PC Receitas'!$AZ$20,E211='PC Receitas'!$AZ$21,E211='PC Receitas'!$AZ$22,E211='PC Receitas'!$AZ$23)),N210-K211,N210),IF(AND(L211="Pago",OR(E211='PC Receitas'!$AZ$4,E211='PC Receitas'!$AZ$5,E211='PC Receitas'!$AZ$6)),N210+J211,N210)))</f>
        <v>10600.150000000003</v>
      </c>
      <c r="S211" s="112" t="e">
        <f t="shared" si="12"/>
        <v>#N/A</v>
      </c>
      <c r="T211" s="109" t="e">
        <f t="shared" si="13"/>
        <v>#N/A</v>
      </c>
      <c r="U211" s="109" t="e">
        <f t="shared" si="14"/>
        <v>#N/A</v>
      </c>
      <c r="V211" s="109" t="e">
        <f t="shared" si="15"/>
        <v>#N/A</v>
      </c>
      <c r="W211" s="239" t="e">
        <f>VLOOKUP(E211,'PC Receitas'!$AZ$4:$BB$23,3,FALSE)</f>
        <v>#N/A</v>
      </c>
    </row>
    <row r="212" spans="1:23" ht="19.5" customHeight="1" thickTop="1" thickBot="1" x14ac:dyDescent="0.3">
      <c r="A212" s="209"/>
      <c r="C212" s="43"/>
      <c r="D212" s="43"/>
      <c r="E212" s="43"/>
      <c r="F212" s="136"/>
      <c r="G212" s="43"/>
      <c r="H212" s="43"/>
      <c r="I212" s="43"/>
      <c r="J212" s="196"/>
      <c r="K212" s="196"/>
      <c r="L212" s="44"/>
      <c r="M212" s="130"/>
      <c r="N212" s="41">
        <f>IF(AND(J212&gt;0,K212&gt;0),N211,  IF(AND(K212&lt;&gt;"",K212&lt;&gt;0),IF(AND(L212="Pago",OR(E212='PC Receitas'!$AZ$16,E212='PC Receitas'!$AZ$17,E212='PC Receitas'!$AZ$18,E212='PC Receitas'!$AZ$19,E212='PC Receitas'!$AZ$20,E212='PC Receitas'!$AZ$21,E212='PC Receitas'!$AZ$22,E212='PC Receitas'!$AZ$23)),N211-K212,N211),IF(AND(L212="Pago",OR(E212='PC Receitas'!$AZ$4,E212='PC Receitas'!$AZ$5,E212='PC Receitas'!$AZ$6)),N211+J212,N211)))</f>
        <v>10600.150000000003</v>
      </c>
      <c r="S212" s="112" t="e">
        <f t="shared" si="12"/>
        <v>#N/A</v>
      </c>
      <c r="T212" s="109" t="e">
        <f t="shared" si="13"/>
        <v>#N/A</v>
      </c>
      <c r="U212" s="109" t="e">
        <f t="shared" si="14"/>
        <v>#N/A</v>
      </c>
      <c r="V212" s="109" t="e">
        <f t="shared" si="15"/>
        <v>#N/A</v>
      </c>
      <c r="W212" s="239" t="e">
        <f>VLOOKUP(E212,'PC Receitas'!$AZ$4:$BB$23,3,FALSE)</f>
        <v>#N/A</v>
      </c>
    </row>
    <row r="213" spans="1:23" ht="19.5" customHeight="1" thickTop="1" thickBot="1" x14ac:dyDescent="0.3">
      <c r="A213" s="209"/>
      <c r="C213" s="43"/>
      <c r="D213" s="43"/>
      <c r="E213" s="43"/>
      <c r="F213" s="136"/>
      <c r="G213" s="43"/>
      <c r="H213" s="43"/>
      <c r="I213" s="43"/>
      <c r="J213" s="196"/>
      <c r="K213" s="196"/>
      <c r="L213" s="44"/>
      <c r="M213" s="130"/>
      <c r="N213" s="41">
        <f>IF(AND(J213&gt;0,K213&gt;0),N212,  IF(AND(K213&lt;&gt;"",K213&lt;&gt;0),IF(AND(L213="Pago",OR(E213='PC Receitas'!$AZ$16,E213='PC Receitas'!$AZ$17,E213='PC Receitas'!$AZ$18,E213='PC Receitas'!$AZ$19,E213='PC Receitas'!$AZ$20,E213='PC Receitas'!$AZ$21,E213='PC Receitas'!$AZ$22,E213='PC Receitas'!$AZ$23)),N212-K213,N212),IF(AND(L213="Pago",OR(E213='PC Receitas'!$AZ$4,E213='PC Receitas'!$AZ$5,E213='PC Receitas'!$AZ$6)),N212+J213,N212)))</f>
        <v>10600.150000000003</v>
      </c>
      <c r="S213" s="112" t="e">
        <f t="shared" si="12"/>
        <v>#N/A</v>
      </c>
      <c r="T213" s="109" t="e">
        <f t="shared" si="13"/>
        <v>#N/A</v>
      </c>
      <c r="U213" s="109" t="e">
        <f t="shared" si="14"/>
        <v>#N/A</v>
      </c>
      <c r="V213" s="109" t="e">
        <f t="shared" si="15"/>
        <v>#N/A</v>
      </c>
      <c r="W213" s="239" t="e">
        <f>VLOOKUP(E213,'PC Receitas'!$AZ$4:$BB$23,3,FALSE)</f>
        <v>#N/A</v>
      </c>
    </row>
    <row r="214" spans="1:23" ht="19.5" customHeight="1" thickTop="1" thickBot="1" x14ac:dyDescent="0.3">
      <c r="A214" s="209"/>
      <c r="C214" s="43"/>
      <c r="D214" s="43"/>
      <c r="E214" s="43"/>
      <c r="F214" s="136"/>
      <c r="G214" s="43"/>
      <c r="H214" s="43"/>
      <c r="I214" s="43"/>
      <c r="J214" s="196"/>
      <c r="K214" s="196"/>
      <c r="L214" s="44"/>
      <c r="M214" s="130"/>
      <c r="N214" s="41">
        <f>IF(AND(J214&gt;0,K214&gt;0),N213,  IF(AND(K214&lt;&gt;"",K214&lt;&gt;0),IF(AND(L214="Pago",OR(E214='PC Receitas'!$AZ$16,E214='PC Receitas'!$AZ$17,E214='PC Receitas'!$AZ$18,E214='PC Receitas'!$AZ$19,E214='PC Receitas'!$AZ$20,E214='PC Receitas'!$AZ$21,E214='PC Receitas'!$AZ$22,E214='PC Receitas'!$AZ$23)),N213-K214,N213),IF(AND(L214="Pago",OR(E214='PC Receitas'!$AZ$4,E214='PC Receitas'!$AZ$5,E214='PC Receitas'!$AZ$6)),N213+J214,N213)))</f>
        <v>10600.150000000003</v>
      </c>
      <c r="S214" s="112" t="e">
        <f t="shared" si="12"/>
        <v>#N/A</v>
      </c>
      <c r="T214" s="109" t="e">
        <f t="shared" si="13"/>
        <v>#N/A</v>
      </c>
      <c r="U214" s="109" t="e">
        <f t="shared" si="14"/>
        <v>#N/A</v>
      </c>
      <c r="V214" s="109" t="e">
        <f t="shared" si="15"/>
        <v>#N/A</v>
      </c>
      <c r="W214" s="239" t="e">
        <f>VLOOKUP(E214,'PC Receitas'!$AZ$4:$BB$23,3,FALSE)</f>
        <v>#N/A</v>
      </c>
    </row>
    <row r="215" spans="1:23" ht="19.5" customHeight="1" thickTop="1" thickBot="1" x14ac:dyDescent="0.3">
      <c r="A215" s="209"/>
      <c r="C215" s="43"/>
      <c r="D215" s="43"/>
      <c r="E215" s="43"/>
      <c r="F215" s="136"/>
      <c r="G215" s="43"/>
      <c r="H215" s="43"/>
      <c r="I215" s="43"/>
      <c r="J215" s="196"/>
      <c r="K215" s="196"/>
      <c r="L215" s="44"/>
      <c r="M215" s="130"/>
      <c r="N215" s="41">
        <f>IF(AND(J215&gt;0,K215&gt;0),N214,  IF(AND(K215&lt;&gt;"",K215&lt;&gt;0),IF(AND(L215="Pago",OR(E215='PC Receitas'!$AZ$16,E215='PC Receitas'!$AZ$17,E215='PC Receitas'!$AZ$18,E215='PC Receitas'!$AZ$19,E215='PC Receitas'!$AZ$20,E215='PC Receitas'!$AZ$21,E215='PC Receitas'!$AZ$22,E215='PC Receitas'!$AZ$23)),N214-K215,N214),IF(AND(L215="Pago",OR(E215='PC Receitas'!$AZ$4,E215='PC Receitas'!$AZ$5,E215='PC Receitas'!$AZ$6)),N214+J215,N214)))</f>
        <v>10600.150000000003</v>
      </c>
      <c r="S215" s="112" t="e">
        <f t="shared" si="12"/>
        <v>#N/A</v>
      </c>
      <c r="T215" s="109" t="e">
        <f t="shared" si="13"/>
        <v>#N/A</v>
      </c>
      <c r="U215" s="109" t="e">
        <f t="shared" si="14"/>
        <v>#N/A</v>
      </c>
      <c r="V215" s="109" t="e">
        <f t="shared" si="15"/>
        <v>#N/A</v>
      </c>
      <c r="W215" s="239" t="e">
        <f>VLOOKUP(E215,'PC Receitas'!$AZ$4:$BB$23,3,FALSE)</f>
        <v>#N/A</v>
      </c>
    </row>
    <row r="216" spans="1:23" ht="19.5" customHeight="1" thickTop="1" thickBot="1" x14ac:dyDescent="0.3">
      <c r="A216" s="209"/>
      <c r="C216" s="43"/>
      <c r="D216" s="43"/>
      <c r="E216" s="43"/>
      <c r="F216" s="136"/>
      <c r="G216" s="43"/>
      <c r="H216" s="43"/>
      <c r="I216" s="43"/>
      <c r="J216" s="196"/>
      <c r="K216" s="196"/>
      <c r="L216" s="44"/>
      <c r="M216" s="130"/>
      <c r="N216" s="41">
        <f>IF(AND(J216&gt;0,K216&gt;0),N215,  IF(AND(K216&lt;&gt;"",K216&lt;&gt;0),IF(AND(L216="Pago",OR(E216='PC Receitas'!$AZ$16,E216='PC Receitas'!$AZ$17,E216='PC Receitas'!$AZ$18,E216='PC Receitas'!$AZ$19,E216='PC Receitas'!$AZ$20,E216='PC Receitas'!$AZ$21,E216='PC Receitas'!$AZ$22,E216='PC Receitas'!$AZ$23)),N215-K216,N215),IF(AND(L216="Pago",OR(E216='PC Receitas'!$AZ$4,E216='PC Receitas'!$AZ$5,E216='PC Receitas'!$AZ$6)),N215+J216,N215)))</f>
        <v>10600.150000000003</v>
      </c>
      <c r="S216" s="112" t="e">
        <f t="shared" si="12"/>
        <v>#N/A</v>
      </c>
      <c r="T216" s="109" t="e">
        <f t="shared" si="13"/>
        <v>#N/A</v>
      </c>
      <c r="U216" s="109" t="e">
        <f t="shared" si="14"/>
        <v>#N/A</v>
      </c>
      <c r="V216" s="109" t="e">
        <f t="shared" si="15"/>
        <v>#N/A</v>
      </c>
      <c r="W216" s="239" t="e">
        <f>VLOOKUP(E216,'PC Receitas'!$AZ$4:$BB$23,3,FALSE)</f>
        <v>#N/A</v>
      </c>
    </row>
    <row r="217" spans="1:23" ht="19.5" customHeight="1" thickTop="1" thickBot="1" x14ac:dyDescent="0.3">
      <c r="A217" s="209"/>
      <c r="C217" s="43"/>
      <c r="D217" s="43"/>
      <c r="E217" s="43"/>
      <c r="F217" s="136"/>
      <c r="G217" s="43"/>
      <c r="H217" s="43"/>
      <c r="I217" s="43"/>
      <c r="J217" s="196"/>
      <c r="K217" s="196"/>
      <c r="L217" s="44"/>
      <c r="M217" s="130"/>
      <c r="N217" s="41">
        <f>IF(AND(J217&gt;0,K217&gt;0),N216,  IF(AND(K217&lt;&gt;"",K217&lt;&gt;0),IF(AND(L217="Pago",OR(E217='PC Receitas'!$AZ$16,E217='PC Receitas'!$AZ$17,E217='PC Receitas'!$AZ$18,E217='PC Receitas'!$AZ$19,E217='PC Receitas'!$AZ$20,E217='PC Receitas'!$AZ$21,E217='PC Receitas'!$AZ$22,E217='PC Receitas'!$AZ$23)),N216-K217,N216),IF(AND(L217="Pago",OR(E217='PC Receitas'!$AZ$4,E217='PC Receitas'!$AZ$5,E217='PC Receitas'!$AZ$6)),N216+J217,N216)))</f>
        <v>10600.150000000003</v>
      </c>
      <c r="S217" s="112" t="e">
        <f t="shared" si="12"/>
        <v>#N/A</v>
      </c>
      <c r="T217" s="109" t="e">
        <f t="shared" si="13"/>
        <v>#N/A</v>
      </c>
      <c r="U217" s="109" t="e">
        <f t="shared" si="14"/>
        <v>#N/A</v>
      </c>
      <c r="V217" s="109" t="e">
        <f t="shared" si="15"/>
        <v>#N/A</v>
      </c>
      <c r="W217" s="239" t="e">
        <f>VLOOKUP(E217,'PC Receitas'!$AZ$4:$BB$23,3,FALSE)</f>
        <v>#N/A</v>
      </c>
    </row>
    <row r="218" spans="1:23" ht="19.5" customHeight="1" thickTop="1" thickBot="1" x14ac:dyDescent="0.3">
      <c r="A218" s="209"/>
      <c r="C218" s="43"/>
      <c r="D218" s="43"/>
      <c r="E218" s="43"/>
      <c r="F218" s="136"/>
      <c r="G218" s="43"/>
      <c r="H218" s="43"/>
      <c r="I218" s="43"/>
      <c r="J218" s="196"/>
      <c r="K218" s="196"/>
      <c r="L218" s="44"/>
      <c r="M218" s="130"/>
      <c r="N218" s="41">
        <f>IF(AND(J218&gt;0,K218&gt;0),N217,  IF(AND(K218&lt;&gt;"",K218&lt;&gt;0),IF(AND(L218="Pago",OR(E218='PC Receitas'!$AZ$16,E218='PC Receitas'!$AZ$17,E218='PC Receitas'!$AZ$18,E218='PC Receitas'!$AZ$19,E218='PC Receitas'!$AZ$20,E218='PC Receitas'!$AZ$21,E218='PC Receitas'!$AZ$22,E218='PC Receitas'!$AZ$23)),N217-K218,N217),IF(AND(L218="Pago",OR(E218='PC Receitas'!$AZ$4,E218='PC Receitas'!$AZ$5,E218='PC Receitas'!$AZ$6)),N217+J218,N217)))</f>
        <v>10600.150000000003</v>
      </c>
      <c r="S218" s="112" t="e">
        <f t="shared" si="12"/>
        <v>#N/A</v>
      </c>
      <c r="T218" s="109" t="e">
        <f t="shared" si="13"/>
        <v>#N/A</v>
      </c>
      <c r="U218" s="109" t="e">
        <f t="shared" si="14"/>
        <v>#N/A</v>
      </c>
      <c r="V218" s="109" t="e">
        <f t="shared" si="15"/>
        <v>#N/A</v>
      </c>
      <c r="W218" s="239" t="e">
        <f>VLOOKUP(E218,'PC Receitas'!$AZ$4:$BB$23,3,FALSE)</f>
        <v>#N/A</v>
      </c>
    </row>
    <row r="219" spans="1:23" ht="19.5" customHeight="1" thickTop="1" thickBot="1" x14ac:dyDescent="0.3">
      <c r="A219" s="209"/>
      <c r="C219" s="43"/>
      <c r="D219" s="43"/>
      <c r="E219" s="43"/>
      <c r="F219" s="136"/>
      <c r="G219" s="43"/>
      <c r="H219" s="43"/>
      <c r="I219" s="43"/>
      <c r="J219" s="196"/>
      <c r="K219" s="196"/>
      <c r="L219" s="44"/>
      <c r="M219" s="130"/>
      <c r="N219" s="41">
        <f>IF(AND(J219&gt;0,K219&gt;0),N218,  IF(AND(K219&lt;&gt;"",K219&lt;&gt;0),IF(AND(L219="Pago",OR(E219='PC Receitas'!$AZ$16,E219='PC Receitas'!$AZ$17,E219='PC Receitas'!$AZ$18,E219='PC Receitas'!$AZ$19,E219='PC Receitas'!$AZ$20,E219='PC Receitas'!$AZ$21,E219='PC Receitas'!$AZ$22,E219='PC Receitas'!$AZ$23)),N218-K219,N218),IF(AND(L219="Pago",OR(E219='PC Receitas'!$AZ$4,E219='PC Receitas'!$AZ$5,E219='PC Receitas'!$AZ$6)),N218+J219,N218)))</f>
        <v>10600.150000000003</v>
      </c>
      <c r="S219" s="112" t="e">
        <f t="shared" si="12"/>
        <v>#N/A</v>
      </c>
      <c r="T219" s="109" t="e">
        <f t="shared" si="13"/>
        <v>#N/A</v>
      </c>
      <c r="U219" s="109" t="e">
        <f t="shared" si="14"/>
        <v>#N/A</v>
      </c>
      <c r="V219" s="109" t="e">
        <f t="shared" si="15"/>
        <v>#N/A</v>
      </c>
      <c r="W219" s="239" t="e">
        <f>VLOOKUP(E219,'PC Receitas'!$AZ$4:$BB$23,3,FALSE)</f>
        <v>#N/A</v>
      </c>
    </row>
    <row r="220" spans="1:23" ht="19.5" customHeight="1" thickTop="1" thickBot="1" x14ac:dyDescent="0.3">
      <c r="A220" s="209"/>
      <c r="C220" s="43"/>
      <c r="D220" s="43"/>
      <c r="E220" s="43"/>
      <c r="F220" s="136"/>
      <c r="G220" s="43"/>
      <c r="H220" s="43"/>
      <c r="I220" s="43"/>
      <c r="J220" s="196"/>
      <c r="K220" s="196"/>
      <c r="L220" s="44"/>
      <c r="M220" s="130"/>
      <c r="N220" s="41">
        <f>IF(AND(J220&gt;0,K220&gt;0),N219,  IF(AND(K220&lt;&gt;"",K220&lt;&gt;0),IF(AND(L220="Pago",OR(E220='PC Receitas'!$AZ$16,E220='PC Receitas'!$AZ$17,E220='PC Receitas'!$AZ$18,E220='PC Receitas'!$AZ$19,E220='PC Receitas'!$AZ$20,E220='PC Receitas'!$AZ$21,E220='PC Receitas'!$AZ$22,E220='PC Receitas'!$AZ$23)),N219-K220,N219),IF(AND(L220="Pago",OR(E220='PC Receitas'!$AZ$4,E220='PC Receitas'!$AZ$5,E220='PC Receitas'!$AZ$6)),N219+J220,N219)))</f>
        <v>10600.150000000003</v>
      </c>
      <c r="S220" s="112" t="e">
        <f t="shared" si="12"/>
        <v>#N/A</v>
      </c>
      <c r="T220" s="109" t="e">
        <f t="shared" si="13"/>
        <v>#N/A</v>
      </c>
      <c r="U220" s="109" t="e">
        <f t="shared" si="14"/>
        <v>#N/A</v>
      </c>
      <c r="V220" s="109" t="e">
        <f t="shared" si="15"/>
        <v>#N/A</v>
      </c>
      <c r="W220" s="239" t="e">
        <f>VLOOKUP(E220,'PC Receitas'!$AZ$4:$BB$23,3,FALSE)</f>
        <v>#N/A</v>
      </c>
    </row>
    <row r="221" spans="1:23" ht="19.5" customHeight="1" thickTop="1" thickBot="1" x14ac:dyDescent="0.3">
      <c r="A221" s="209"/>
      <c r="C221" s="43"/>
      <c r="D221" s="43"/>
      <c r="E221" s="43"/>
      <c r="F221" s="136"/>
      <c r="G221" s="43"/>
      <c r="H221" s="43"/>
      <c r="I221" s="43"/>
      <c r="J221" s="196"/>
      <c r="K221" s="196"/>
      <c r="L221" s="44"/>
      <c r="M221" s="130"/>
      <c r="N221" s="41">
        <f>IF(AND(J221&gt;0,K221&gt;0),N220,  IF(AND(K221&lt;&gt;"",K221&lt;&gt;0),IF(AND(L221="Pago",OR(E221='PC Receitas'!$AZ$16,E221='PC Receitas'!$AZ$17,E221='PC Receitas'!$AZ$18,E221='PC Receitas'!$AZ$19,E221='PC Receitas'!$AZ$20,E221='PC Receitas'!$AZ$21,E221='PC Receitas'!$AZ$22,E221='PC Receitas'!$AZ$23)),N220-K221,N220),IF(AND(L221="Pago",OR(E221='PC Receitas'!$AZ$4,E221='PC Receitas'!$AZ$5,E221='PC Receitas'!$AZ$6)),N220+J221,N220)))</f>
        <v>10600.150000000003</v>
      </c>
      <c r="S221" s="112" t="e">
        <f t="shared" si="12"/>
        <v>#N/A</v>
      </c>
      <c r="T221" s="109" t="e">
        <f t="shared" si="13"/>
        <v>#N/A</v>
      </c>
      <c r="U221" s="109" t="e">
        <f t="shared" si="14"/>
        <v>#N/A</v>
      </c>
      <c r="V221" s="109" t="e">
        <f t="shared" si="15"/>
        <v>#N/A</v>
      </c>
      <c r="W221" s="239" t="e">
        <f>VLOOKUP(E221,'PC Receitas'!$AZ$4:$BB$23,3,FALSE)</f>
        <v>#N/A</v>
      </c>
    </row>
    <row r="222" spans="1:23" ht="19.5" customHeight="1" thickTop="1" thickBot="1" x14ac:dyDescent="0.3">
      <c r="A222" s="209"/>
      <c r="C222" s="43"/>
      <c r="D222" s="43"/>
      <c r="E222" s="43"/>
      <c r="F222" s="136"/>
      <c r="G222" s="43"/>
      <c r="H222" s="43"/>
      <c r="I222" s="43"/>
      <c r="J222" s="196"/>
      <c r="K222" s="196"/>
      <c r="L222" s="44"/>
      <c r="M222" s="130"/>
      <c r="N222" s="41">
        <f>IF(AND(J222&gt;0,K222&gt;0),N221,  IF(AND(K222&lt;&gt;"",K222&lt;&gt;0),IF(AND(L222="Pago",OR(E222='PC Receitas'!$AZ$16,E222='PC Receitas'!$AZ$17,E222='PC Receitas'!$AZ$18,E222='PC Receitas'!$AZ$19,E222='PC Receitas'!$AZ$20,E222='PC Receitas'!$AZ$21,E222='PC Receitas'!$AZ$22,E222='PC Receitas'!$AZ$23)),N221-K222,N221),IF(AND(L222="Pago",OR(E222='PC Receitas'!$AZ$4,E222='PC Receitas'!$AZ$5,E222='PC Receitas'!$AZ$6)),N221+J222,N221)))</f>
        <v>10600.150000000003</v>
      </c>
      <c r="S222" s="112" t="e">
        <f t="shared" si="12"/>
        <v>#N/A</v>
      </c>
      <c r="T222" s="109" t="e">
        <f t="shared" si="13"/>
        <v>#N/A</v>
      </c>
      <c r="U222" s="109" t="e">
        <f t="shared" si="14"/>
        <v>#N/A</v>
      </c>
      <c r="V222" s="109" t="e">
        <f t="shared" si="15"/>
        <v>#N/A</v>
      </c>
      <c r="W222" s="239" t="e">
        <f>VLOOKUP(E222,'PC Receitas'!$AZ$4:$BB$23,3,FALSE)</f>
        <v>#N/A</v>
      </c>
    </row>
    <row r="223" spans="1:23" ht="19.5" customHeight="1" thickTop="1" thickBot="1" x14ac:dyDescent="0.3">
      <c r="A223" s="209"/>
      <c r="C223" s="43"/>
      <c r="D223" s="43"/>
      <c r="E223" s="43"/>
      <c r="F223" s="136"/>
      <c r="G223" s="43"/>
      <c r="H223" s="43"/>
      <c r="I223" s="43"/>
      <c r="J223" s="196"/>
      <c r="K223" s="196"/>
      <c r="L223" s="44"/>
      <c r="M223" s="130"/>
      <c r="N223" s="41">
        <f>IF(AND(J223&gt;0,K223&gt;0),N222,  IF(AND(K223&lt;&gt;"",K223&lt;&gt;0),IF(AND(L223="Pago",OR(E223='PC Receitas'!$AZ$16,E223='PC Receitas'!$AZ$17,E223='PC Receitas'!$AZ$18,E223='PC Receitas'!$AZ$19,E223='PC Receitas'!$AZ$20,E223='PC Receitas'!$AZ$21,E223='PC Receitas'!$AZ$22,E223='PC Receitas'!$AZ$23)),N222-K223,N222),IF(AND(L223="Pago",OR(E223='PC Receitas'!$AZ$4,E223='PC Receitas'!$AZ$5,E223='PC Receitas'!$AZ$6)),N222+J223,N222)))</f>
        <v>10600.150000000003</v>
      </c>
      <c r="S223" s="112" t="e">
        <f t="shared" si="12"/>
        <v>#N/A</v>
      </c>
      <c r="T223" s="109" t="e">
        <f t="shared" si="13"/>
        <v>#N/A</v>
      </c>
      <c r="U223" s="109" t="e">
        <f t="shared" si="14"/>
        <v>#N/A</v>
      </c>
      <c r="V223" s="109" t="e">
        <f t="shared" si="15"/>
        <v>#N/A</v>
      </c>
      <c r="W223" s="239" t="e">
        <f>VLOOKUP(E223,'PC Receitas'!$AZ$4:$BB$23,3,FALSE)</f>
        <v>#N/A</v>
      </c>
    </row>
    <row r="224" spans="1:23" ht="19.5" customHeight="1" thickTop="1" thickBot="1" x14ac:dyDescent="0.3">
      <c r="A224" s="209"/>
      <c r="C224" s="43"/>
      <c r="D224" s="43"/>
      <c r="E224" s="43"/>
      <c r="F224" s="136"/>
      <c r="G224" s="43"/>
      <c r="H224" s="43"/>
      <c r="I224" s="43"/>
      <c r="J224" s="196"/>
      <c r="K224" s="196"/>
      <c r="L224" s="44"/>
      <c r="M224" s="130"/>
      <c r="N224" s="41">
        <f>IF(AND(J224&gt;0,K224&gt;0),N223,  IF(AND(K224&lt;&gt;"",K224&lt;&gt;0),IF(AND(L224="Pago",OR(E224='PC Receitas'!$AZ$16,E224='PC Receitas'!$AZ$17,E224='PC Receitas'!$AZ$18,E224='PC Receitas'!$AZ$19,E224='PC Receitas'!$AZ$20,E224='PC Receitas'!$AZ$21,E224='PC Receitas'!$AZ$22,E224='PC Receitas'!$AZ$23)),N223-K224,N223),IF(AND(L224="Pago",OR(E224='PC Receitas'!$AZ$4,E224='PC Receitas'!$AZ$5,E224='PC Receitas'!$AZ$6)),N223+J224,N223)))</f>
        <v>10600.150000000003</v>
      </c>
      <c r="S224" s="112" t="e">
        <f t="shared" si="12"/>
        <v>#N/A</v>
      </c>
      <c r="T224" s="109" t="e">
        <f t="shared" si="13"/>
        <v>#N/A</v>
      </c>
      <c r="U224" s="109" t="e">
        <f t="shared" si="14"/>
        <v>#N/A</v>
      </c>
      <c r="V224" s="109" t="e">
        <f t="shared" si="15"/>
        <v>#N/A</v>
      </c>
      <c r="W224" s="239" t="e">
        <f>VLOOKUP(E224,'PC Receitas'!$AZ$4:$BB$23,3,FALSE)</f>
        <v>#N/A</v>
      </c>
    </row>
    <row r="225" spans="1:23" ht="19.5" customHeight="1" thickTop="1" thickBot="1" x14ac:dyDescent="0.3">
      <c r="A225" s="209"/>
      <c r="C225" s="43"/>
      <c r="D225" s="43"/>
      <c r="E225" s="43"/>
      <c r="F225" s="136"/>
      <c r="G225" s="43"/>
      <c r="H225" s="43"/>
      <c r="I225" s="43"/>
      <c r="J225" s="196"/>
      <c r="K225" s="196"/>
      <c r="L225" s="44"/>
      <c r="M225" s="130"/>
      <c r="N225" s="41">
        <f>IF(AND(J225&gt;0,K225&gt;0),N224,  IF(AND(K225&lt;&gt;"",K225&lt;&gt;0),IF(AND(L225="Pago",OR(E225='PC Receitas'!$AZ$16,E225='PC Receitas'!$AZ$17,E225='PC Receitas'!$AZ$18,E225='PC Receitas'!$AZ$19,E225='PC Receitas'!$AZ$20,E225='PC Receitas'!$AZ$21,E225='PC Receitas'!$AZ$22,E225='PC Receitas'!$AZ$23)),N224-K225,N224),IF(AND(L225="Pago",OR(E225='PC Receitas'!$AZ$4,E225='PC Receitas'!$AZ$5,E225='PC Receitas'!$AZ$6)),N224+J225,N224)))</f>
        <v>10600.150000000003</v>
      </c>
      <c r="S225" s="112" t="e">
        <f t="shared" si="12"/>
        <v>#N/A</v>
      </c>
      <c r="T225" s="109" t="e">
        <f t="shared" si="13"/>
        <v>#N/A</v>
      </c>
      <c r="U225" s="109" t="e">
        <f t="shared" si="14"/>
        <v>#N/A</v>
      </c>
      <c r="V225" s="109" t="e">
        <f t="shared" si="15"/>
        <v>#N/A</v>
      </c>
      <c r="W225" s="239" t="e">
        <f>VLOOKUP(E225,'PC Receitas'!$AZ$4:$BB$23,3,FALSE)</f>
        <v>#N/A</v>
      </c>
    </row>
    <row r="226" spans="1:23" ht="19.5" customHeight="1" thickTop="1" thickBot="1" x14ac:dyDescent="0.3">
      <c r="A226" s="209"/>
      <c r="C226" s="43"/>
      <c r="D226" s="43"/>
      <c r="E226" s="43"/>
      <c r="F226" s="136"/>
      <c r="G226" s="43"/>
      <c r="H226" s="43"/>
      <c r="I226" s="43"/>
      <c r="J226" s="196"/>
      <c r="K226" s="196"/>
      <c r="L226" s="44"/>
      <c r="M226" s="130"/>
      <c r="N226" s="41">
        <f>IF(AND(J226&gt;0,K226&gt;0),N225,  IF(AND(K226&lt;&gt;"",K226&lt;&gt;0),IF(AND(L226="Pago",OR(E226='PC Receitas'!$AZ$16,E226='PC Receitas'!$AZ$17,E226='PC Receitas'!$AZ$18,E226='PC Receitas'!$AZ$19,E226='PC Receitas'!$AZ$20,E226='PC Receitas'!$AZ$21,E226='PC Receitas'!$AZ$22,E226='PC Receitas'!$AZ$23)),N225-K226,N225),IF(AND(L226="Pago",OR(E226='PC Receitas'!$AZ$4,E226='PC Receitas'!$AZ$5,E226='PC Receitas'!$AZ$6)),N225+J226,N225)))</f>
        <v>10600.150000000003</v>
      </c>
      <c r="S226" s="112" t="e">
        <f t="shared" si="12"/>
        <v>#N/A</v>
      </c>
      <c r="T226" s="109" t="e">
        <f t="shared" si="13"/>
        <v>#N/A</v>
      </c>
      <c r="U226" s="109" t="e">
        <f t="shared" si="14"/>
        <v>#N/A</v>
      </c>
      <c r="V226" s="109" t="e">
        <f t="shared" si="15"/>
        <v>#N/A</v>
      </c>
      <c r="W226" s="239" t="e">
        <f>VLOOKUP(E226,'PC Receitas'!$AZ$4:$BB$23,3,FALSE)</f>
        <v>#N/A</v>
      </c>
    </row>
    <row r="227" spans="1:23" ht="19.5" customHeight="1" thickTop="1" thickBot="1" x14ac:dyDescent="0.3">
      <c r="A227" s="209"/>
      <c r="C227" s="43"/>
      <c r="D227" s="43"/>
      <c r="E227" s="43"/>
      <c r="F227" s="136"/>
      <c r="G227" s="43"/>
      <c r="H227" s="43"/>
      <c r="I227" s="43"/>
      <c r="J227" s="196"/>
      <c r="K227" s="196"/>
      <c r="L227" s="44"/>
      <c r="M227" s="130"/>
      <c r="N227" s="41">
        <f>IF(AND(J227&gt;0,K227&gt;0),N226,  IF(AND(K227&lt;&gt;"",K227&lt;&gt;0),IF(AND(L227="Pago",OR(E227='PC Receitas'!$AZ$16,E227='PC Receitas'!$AZ$17,E227='PC Receitas'!$AZ$18,E227='PC Receitas'!$AZ$19,E227='PC Receitas'!$AZ$20,E227='PC Receitas'!$AZ$21,E227='PC Receitas'!$AZ$22,E227='PC Receitas'!$AZ$23)),N226-K227,N226),IF(AND(L227="Pago",OR(E227='PC Receitas'!$AZ$4,E227='PC Receitas'!$AZ$5,E227='PC Receitas'!$AZ$6)),N226+J227,N226)))</f>
        <v>10600.150000000003</v>
      </c>
      <c r="S227" s="112" t="e">
        <f t="shared" si="12"/>
        <v>#N/A</v>
      </c>
      <c r="T227" s="109" t="e">
        <f t="shared" si="13"/>
        <v>#N/A</v>
      </c>
      <c r="U227" s="109" t="e">
        <f t="shared" si="14"/>
        <v>#N/A</v>
      </c>
      <c r="V227" s="109" t="e">
        <f t="shared" si="15"/>
        <v>#N/A</v>
      </c>
      <c r="W227" s="239" t="e">
        <f>VLOOKUP(E227,'PC Receitas'!$AZ$4:$BB$23,3,FALSE)</f>
        <v>#N/A</v>
      </c>
    </row>
    <row r="228" spans="1:23" ht="19.5" customHeight="1" thickTop="1" thickBot="1" x14ac:dyDescent="0.3">
      <c r="A228" s="209"/>
      <c r="C228" s="43"/>
      <c r="D228" s="43"/>
      <c r="E228" s="43"/>
      <c r="F228" s="136"/>
      <c r="G228" s="43"/>
      <c r="H228" s="43"/>
      <c r="I228" s="43"/>
      <c r="J228" s="196"/>
      <c r="K228" s="196"/>
      <c r="L228" s="44"/>
      <c r="M228" s="130"/>
      <c r="N228" s="41">
        <f>IF(AND(J228&gt;0,K228&gt;0),N227,  IF(AND(K228&lt;&gt;"",K228&lt;&gt;0),IF(AND(L228="Pago",OR(E228='PC Receitas'!$AZ$16,E228='PC Receitas'!$AZ$17,E228='PC Receitas'!$AZ$18,E228='PC Receitas'!$AZ$19,E228='PC Receitas'!$AZ$20,E228='PC Receitas'!$AZ$21,E228='PC Receitas'!$AZ$22,E228='PC Receitas'!$AZ$23)),N227-K228,N227),IF(AND(L228="Pago",OR(E228='PC Receitas'!$AZ$4,E228='PC Receitas'!$AZ$5,E228='PC Receitas'!$AZ$6)),N227+J228,N227)))</f>
        <v>10600.150000000003</v>
      </c>
      <c r="S228" s="112" t="e">
        <f t="shared" si="12"/>
        <v>#N/A</v>
      </c>
      <c r="T228" s="109" t="e">
        <f t="shared" si="13"/>
        <v>#N/A</v>
      </c>
      <c r="U228" s="109" t="e">
        <f t="shared" si="14"/>
        <v>#N/A</v>
      </c>
      <c r="V228" s="109" t="e">
        <f t="shared" si="15"/>
        <v>#N/A</v>
      </c>
      <c r="W228" s="239" t="e">
        <f>VLOOKUP(E228,'PC Receitas'!$AZ$4:$BB$23,3,FALSE)</f>
        <v>#N/A</v>
      </c>
    </row>
    <row r="229" spans="1:23" ht="19.5" customHeight="1" thickTop="1" thickBot="1" x14ac:dyDescent="0.3">
      <c r="A229" s="209"/>
      <c r="C229" s="43"/>
      <c r="D229" s="43"/>
      <c r="E229" s="43"/>
      <c r="F229" s="136"/>
      <c r="G229" s="43"/>
      <c r="H229" s="43"/>
      <c r="I229" s="43"/>
      <c r="J229" s="196"/>
      <c r="K229" s="196"/>
      <c r="L229" s="44"/>
      <c r="M229" s="130"/>
      <c r="N229" s="41">
        <f>IF(AND(J229&gt;0,K229&gt;0),N228,  IF(AND(K229&lt;&gt;"",K229&lt;&gt;0),IF(AND(L229="Pago",OR(E229='PC Receitas'!$AZ$16,E229='PC Receitas'!$AZ$17,E229='PC Receitas'!$AZ$18,E229='PC Receitas'!$AZ$19,E229='PC Receitas'!$AZ$20,E229='PC Receitas'!$AZ$21,E229='PC Receitas'!$AZ$22,E229='PC Receitas'!$AZ$23)),N228-K229,N228),IF(AND(L229="Pago",OR(E229='PC Receitas'!$AZ$4,E229='PC Receitas'!$AZ$5,E229='PC Receitas'!$AZ$6)),N228+J229,N228)))</f>
        <v>10600.150000000003</v>
      </c>
      <c r="S229" s="112" t="e">
        <f t="shared" si="12"/>
        <v>#N/A</v>
      </c>
      <c r="T229" s="109" t="e">
        <f t="shared" si="13"/>
        <v>#N/A</v>
      </c>
      <c r="U229" s="109" t="e">
        <f t="shared" si="14"/>
        <v>#N/A</v>
      </c>
      <c r="V229" s="109" t="e">
        <f t="shared" si="15"/>
        <v>#N/A</v>
      </c>
      <c r="W229" s="239" t="e">
        <f>VLOOKUP(E229,'PC Receitas'!$AZ$4:$BB$23,3,FALSE)</f>
        <v>#N/A</v>
      </c>
    </row>
    <row r="230" spans="1:23" ht="19.5" customHeight="1" thickTop="1" thickBot="1" x14ac:dyDescent="0.3">
      <c r="A230" s="209"/>
      <c r="C230" s="43"/>
      <c r="D230" s="43"/>
      <c r="E230" s="43"/>
      <c r="F230" s="136"/>
      <c r="G230" s="43"/>
      <c r="H230" s="43"/>
      <c r="I230" s="43"/>
      <c r="J230" s="196"/>
      <c r="K230" s="196"/>
      <c r="L230" s="44"/>
      <c r="M230" s="130"/>
      <c r="N230" s="41">
        <f>IF(AND(J230&gt;0,K230&gt;0),N229,  IF(AND(K230&lt;&gt;"",K230&lt;&gt;0),IF(AND(L230="Pago",OR(E230='PC Receitas'!$AZ$16,E230='PC Receitas'!$AZ$17,E230='PC Receitas'!$AZ$18,E230='PC Receitas'!$AZ$19,E230='PC Receitas'!$AZ$20,E230='PC Receitas'!$AZ$21,E230='PC Receitas'!$AZ$22,E230='PC Receitas'!$AZ$23)),N229-K230,N229),IF(AND(L230="Pago",OR(E230='PC Receitas'!$AZ$4,E230='PC Receitas'!$AZ$5,E230='PC Receitas'!$AZ$6)),N229+J230,N229)))</f>
        <v>10600.150000000003</v>
      </c>
      <c r="S230" s="112" t="e">
        <f t="shared" si="12"/>
        <v>#N/A</v>
      </c>
      <c r="T230" s="109" t="e">
        <f t="shared" si="13"/>
        <v>#N/A</v>
      </c>
      <c r="U230" s="109" t="e">
        <f t="shared" si="14"/>
        <v>#N/A</v>
      </c>
      <c r="V230" s="109" t="e">
        <f t="shared" si="15"/>
        <v>#N/A</v>
      </c>
      <c r="W230" s="239" t="e">
        <f>VLOOKUP(E230,'PC Receitas'!$AZ$4:$BB$23,3,FALSE)</f>
        <v>#N/A</v>
      </c>
    </row>
    <row r="231" spans="1:23" ht="19.5" customHeight="1" thickTop="1" thickBot="1" x14ac:dyDescent="0.3">
      <c r="A231" s="209"/>
      <c r="C231" s="43"/>
      <c r="D231" s="43"/>
      <c r="E231" s="43"/>
      <c r="F231" s="136"/>
      <c r="G231" s="43"/>
      <c r="H231" s="43"/>
      <c r="I231" s="43"/>
      <c r="J231" s="196"/>
      <c r="K231" s="196"/>
      <c r="L231" s="44"/>
      <c r="M231" s="130"/>
      <c r="N231" s="41">
        <f>IF(AND(J231&gt;0,K231&gt;0),N230,  IF(AND(K231&lt;&gt;"",K231&lt;&gt;0),IF(AND(L231="Pago",OR(E231='PC Receitas'!$AZ$16,E231='PC Receitas'!$AZ$17,E231='PC Receitas'!$AZ$18,E231='PC Receitas'!$AZ$19,E231='PC Receitas'!$AZ$20,E231='PC Receitas'!$AZ$21,E231='PC Receitas'!$AZ$22,E231='PC Receitas'!$AZ$23)),N230-K231,N230),IF(AND(L231="Pago",OR(E231='PC Receitas'!$AZ$4,E231='PC Receitas'!$AZ$5,E231='PC Receitas'!$AZ$6)),N230+J231,N230)))</f>
        <v>10600.150000000003</v>
      </c>
      <c r="S231" s="112" t="e">
        <f t="shared" si="12"/>
        <v>#N/A</v>
      </c>
      <c r="T231" s="109" t="e">
        <f t="shared" si="13"/>
        <v>#N/A</v>
      </c>
      <c r="U231" s="109" t="e">
        <f t="shared" si="14"/>
        <v>#N/A</v>
      </c>
      <c r="V231" s="109" t="e">
        <f t="shared" si="15"/>
        <v>#N/A</v>
      </c>
      <c r="W231" s="239" t="e">
        <f>VLOOKUP(E231,'PC Receitas'!$AZ$4:$BB$23,3,FALSE)</f>
        <v>#N/A</v>
      </c>
    </row>
    <row r="232" spans="1:23" ht="19.5" customHeight="1" thickTop="1" thickBot="1" x14ac:dyDescent="0.3">
      <c r="A232" s="209"/>
      <c r="C232" s="43"/>
      <c r="D232" s="43"/>
      <c r="E232" s="43"/>
      <c r="F232" s="136"/>
      <c r="G232" s="43"/>
      <c r="H232" s="43"/>
      <c r="I232" s="43"/>
      <c r="J232" s="196"/>
      <c r="K232" s="196"/>
      <c r="L232" s="44"/>
      <c r="M232" s="130"/>
      <c r="N232" s="41">
        <f>IF(AND(J232&gt;0,K232&gt;0),N231,  IF(AND(K232&lt;&gt;"",K232&lt;&gt;0),IF(AND(L232="Pago",OR(E232='PC Receitas'!$AZ$16,E232='PC Receitas'!$AZ$17,E232='PC Receitas'!$AZ$18,E232='PC Receitas'!$AZ$19,E232='PC Receitas'!$AZ$20,E232='PC Receitas'!$AZ$21,E232='PC Receitas'!$AZ$22,E232='PC Receitas'!$AZ$23)),N231-K232,N231),IF(AND(L232="Pago",OR(E232='PC Receitas'!$AZ$4,E232='PC Receitas'!$AZ$5,E232='PC Receitas'!$AZ$6)),N231+J232,N231)))</f>
        <v>10600.150000000003</v>
      </c>
      <c r="S232" s="112" t="e">
        <f t="shared" si="12"/>
        <v>#N/A</v>
      </c>
      <c r="T232" s="109" t="e">
        <f t="shared" si="13"/>
        <v>#N/A</v>
      </c>
      <c r="U232" s="109" t="e">
        <f t="shared" si="14"/>
        <v>#N/A</v>
      </c>
      <c r="V232" s="109" t="e">
        <f t="shared" si="15"/>
        <v>#N/A</v>
      </c>
      <c r="W232" s="239" t="e">
        <f>VLOOKUP(E232,'PC Receitas'!$AZ$4:$BB$23,3,FALSE)</f>
        <v>#N/A</v>
      </c>
    </row>
    <row r="233" spans="1:23" ht="19.5" customHeight="1" thickTop="1" thickBot="1" x14ac:dyDescent="0.3">
      <c r="A233" s="209"/>
      <c r="C233" s="43"/>
      <c r="D233" s="43"/>
      <c r="E233" s="43"/>
      <c r="F233" s="136"/>
      <c r="G233" s="43"/>
      <c r="H233" s="43"/>
      <c r="I233" s="43"/>
      <c r="J233" s="196"/>
      <c r="K233" s="196"/>
      <c r="L233" s="44"/>
      <c r="M233" s="130"/>
      <c r="N233" s="41">
        <f>IF(AND(J233&gt;0,K233&gt;0),N232,  IF(AND(K233&lt;&gt;"",K233&lt;&gt;0),IF(AND(L233="Pago",OR(E233='PC Receitas'!$AZ$16,E233='PC Receitas'!$AZ$17,E233='PC Receitas'!$AZ$18,E233='PC Receitas'!$AZ$19,E233='PC Receitas'!$AZ$20,E233='PC Receitas'!$AZ$21,E233='PC Receitas'!$AZ$22,E233='PC Receitas'!$AZ$23)),N232-K233,N232),IF(AND(L233="Pago",OR(E233='PC Receitas'!$AZ$4,E233='PC Receitas'!$AZ$5,E233='PC Receitas'!$AZ$6)),N232+J233,N232)))</f>
        <v>10600.150000000003</v>
      </c>
      <c r="S233" s="112" t="e">
        <f t="shared" si="12"/>
        <v>#N/A</v>
      </c>
      <c r="T233" s="109" t="e">
        <f t="shared" si="13"/>
        <v>#N/A</v>
      </c>
      <c r="U233" s="109" t="e">
        <f t="shared" si="14"/>
        <v>#N/A</v>
      </c>
      <c r="V233" s="109" t="e">
        <f t="shared" si="15"/>
        <v>#N/A</v>
      </c>
      <c r="W233" s="239" t="e">
        <f>VLOOKUP(E233,'PC Receitas'!$AZ$4:$BB$23,3,FALSE)</f>
        <v>#N/A</v>
      </c>
    </row>
    <row r="234" spans="1:23" ht="19.5" customHeight="1" thickTop="1" thickBot="1" x14ac:dyDescent="0.3">
      <c r="A234" s="209"/>
      <c r="C234" s="43"/>
      <c r="D234" s="43"/>
      <c r="E234" s="43"/>
      <c r="F234" s="136"/>
      <c r="G234" s="43"/>
      <c r="H234" s="43"/>
      <c r="I234" s="43"/>
      <c r="J234" s="196"/>
      <c r="K234" s="196"/>
      <c r="L234" s="44"/>
      <c r="M234" s="130"/>
      <c r="N234" s="41">
        <f>IF(AND(J234&gt;0,K234&gt;0),N233,  IF(AND(K234&lt;&gt;"",K234&lt;&gt;0),IF(AND(L234="Pago",OR(E234='PC Receitas'!$AZ$16,E234='PC Receitas'!$AZ$17,E234='PC Receitas'!$AZ$18,E234='PC Receitas'!$AZ$19,E234='PC Receitas'!$AZ$20,E234='PC Receitas'!$AZ$21,E234='PC Receitas'!$AZ$22,E234='PC Receitas'!$AZ$23)),N233-K234,N233),IF(AND(L234="Pago",OR(E234='PC Receitas'!$AZ$4,E234='PC Receitas'!$AZ$5,E234='PC Receitas'!$AZ$6)),N233+J234,N233)))</f>
        <v>10600.150000000003</v>
      </c>
      <c r="S234" s="112" t="e">
        <f t="shared" si="12"/>
        <v>#N/A</v>
      </c>
      <c r="T234" s="109" t="e">
        <f t="shared" si="13"/>
        <v>#N/A</v>
      </c>
      <c r="U234" s="109" t="e">
        <f t="shared" si="14"/>
        <v>#N/A</v>
      </c>
      <c r="V234" s="109" t="e">
        <f t="shared" si="15"/>
        <v>#N/A</v>
      </c>
      <c r="W234" s="239" t="e">
        <f>VLOOKUP(E234,'PC Receitas'!$AZ$4:$BB$23,3,FALSE)</f>
        <v>#N/A</v>
      </c>
    </row>
    <row r="235" spans="1:23" ht="19.5" customHeight="1" thickTop="1" thickBot="1" x14ac:dyDescent="0.3">
      <c r="A235" s="209"/>
      <c r="C235" s="43"/>
      <c r="D235" s="43"/>
      <c r="E235" s="43"/>
      <c r="F235" s="136"/>
      <c r="G235" s="43"/>
      <c r="H235" s="43"/>
      <c r="I235" s="43"/>
      <c r="J235" s="196"/>
      <c r="K235" s="196"/>
      <c r="L235" s="44"/>
      <c r="M235" s="130"/>
      <c r="N235" s="41">
        <f>IF(AND(J235&gt;0,K235&gt;0),N234,  IF(AND(K235&lt;&gt;"",K235&lt;&gt;0),IF(AND(L235="Pago",OR(E235='PC Receitas'!$AZ$16,E235='PC Receitas'!$AZ$17,E235='PC Receitas'!$AZ$18,E235='PC Receitas'!$AZ$19,E235='PC Receitas'!$AZ$20,E235='PC Receitas'!$AZ$21,E235='PC Receitas'!$AZ$22,E235='PC Receitas'!$AZ$23)),N234-K235,N234),IF(AND(L235="Pago",OR(E235='PC Receitas'!$AZ$4,E235='PC Receitas'!$AZ$5,E235='PC Receitas'!$AZ$6)),N234+J235,N234)))</f>
        <v>10600.150000000003</v>
      </c>
      <c r="S235" s="112" t="e">
        <f t="shared" si="12"/>
        <v>#N/A</v>
      </c>
      <c r="T235" s="109" t="e">
        <f t="shared" si="13"/>
        <v>#N/A</v>
      </c>
      <c r="U235" s="109" t="e">
        <f t="shared" si="14"/>
        <v>#N/A</v>
      </c>
      <c r="V235" s="109" t="e">
        <f t="shared" si="15"/>
        <v>#N/A</v>
      </c>
      <c r="W235" s="239" t="e">
        <f>VLOOKUP(E235,'PC Receitas'!$AZ$4:$BB$23,3,FALSE)</f>
        <v>#N/A</v>
      </c>
    </row>
    <row r="236" spans="1:23" ht="19.5" customHeight="1" thickTop="1" thickBot="1" x14ac:dyDescent="0.3">
      <c r="A236" s="209"/>
      <c r="C236" s="43"/>
      <c r="D236" s="43"/>
      <c r="E236" s="43"/>
      <c r="F236" s="136"/>
      <c r="G236" s="43"/>
      <c r="H236" s="43"/>
      <c r="I236" s="43"/>
      <c r="J236" s="196"/>
      <c r="K236" s="196"/>
      <c r="L236" s="44"/>
      <c r="M236" s="130"/>
      <c r="N236" s="41">
        <f>IF(AND(J236&gt;0,K236&gt;0),N235,  IF(AND(K236&lt;&gt;"",K236&lt;&gt;0),IF(AND(L236="Pago",OR(E236='PC Receitas'!$AZ$16,E236='PC Receitas'!$AZ$17,E236='PC Receitas'!$AZ$18,E236='PC Receitas'!$AZ$19,E236='PC Receitas'!$AZ$20,E236='PC Receitas'!$AZ$21,E236='PC Receitas'!$AZ$22,E236='PC Receitas'!$AZ$23)),N235-K236,N235),IF(AND(L236="Pago",OR(E236='PC Receitas'!$AZ$4,E236='PC Receitas'!$AZ$5,E236='PC Receitas'!$AZ$6)),N235+J236,N235)))</f>
        <v>10600.150000000003</v>
      </c>
      <c r="S236" s="112" t="e">
        <f t="shared" si="12"/>
        <v>#N/A</v>
      </c>
      <c r="T236" s="109" t="e">
        <f t="shared" si="13"/>
        <v>#N/A</v>
      </c>
      <c r="U236" s="109" t="e">
        <f t="shared" si="14"/>
        <v>#N/A</v>
      </c>
      <c r="V236" s="109" t="e">
        <f t="shared" si="15"/>
        <v>#N/A</v>
      </c>
      <c r="W236" s="239" t="e">
        <f>VLOOKUP(E236,'PC Receitas'!$AZ$4:$BB$23,3,FALSE)</f>
        <v>#N/A</v>
      </c>
    </row>
    <row r="237" spans="1:23" ht="19.5" customHeight="1" thickTop="1" thickBot="1" x14ac:dyDescent="0.3">
      <c r="A237" s="209"/>
      <c r="C237" s="43"/>
      <c r="D237" s="43"/>
      <c r="E237" s="43"/>
      <c r="F237" s="136"/>
      <c r="G237" s="43"/>
      <c r="H237" s="43"/>
      <c r="I237" s="43"/>
      <c r="J237" s="196"/>
      <c r="K237" s="196"/>
      <c r="L237" s="44"/>
      <c r="M237" s="130"/>
      <c r="N237" s="41">
        <f>IF(AND(J237&gt;0,K237&gt;0),N236,  IF(AND(K237&lt;&gt;"",K237&lt;&gt;0),IF(AND(L237="Pago",OR(E237='PC Receitas'!$AZ$16,E237='PC Receitas'!$AZ$17,E237='PC Receitas'!$AZ$18,E237='PC Receitas'!$AZ$19,E237='PC Receitas'!$AZ$20,E237='PC Receitas'!$AZ$21,E237='PC Receitas'!$AZ$22,E237='PC Receitas'!$AZ$23)),N236-K237,N236),IF(AND(L237="Pago",OR(E237='PC Receitas'!$AZ$4,E237='PC Receitas'!$AZ$5,E237='PC Receitas'!$AZ$6)),N236+J237,N236)))</f>
        <v>10600.150000000003</v>
      </c>
      <c r="S237" s="112" t="e">
        <f t="shared" si="12"/>
        <v>#N/A</v>
      </c>
      <c r="T237" s="109" t="e">
        <f t="shared" si="13"/>
        <v>#N/A</v>
      </c>
      <c r="U237" s="109" t="e">
        <f t="shared" si="14"/>
        <v>#N/A</v>
      </c>
      <c r="V237" s="109" t="e">
        <f t="shared" si="15"/>
        <v>#N/A</v>
      </c>
      <c r="W237" s="239" t="e">
        <f>VLOOKUP(E237,'PC Receitas'!$AZ$4:$BB$23,3,FALSE)</f>
        <v>#N/A</v>
      </c>
    </row>
    <row r="238" spans="1:23" ht="19.5" customHeight="1" thickTop="1" thickBot="1" x14ac:dyDescent="0.3">
      <c r="A238" s="209"/>
      <c r="C238" s="43"/>
      <c r="D238" s="43"/>
      <c r="E238" s="43"/>
      <c r="F238" s="136"/>
      <c r="G238" s="43"/>
      <c r="H238" s="43"/>
      <c r="I238" s="43"/>
      <c r="J238" s="196"/>
      <c r="K238" s="196"/>
      <c r="L238" s="44"/>
      <c r="M238" s="130"/>
      <c r="N238" s="41">
        <f>IF(AND(J238&gt;0,K238&gt;0),N237,  IF(AND(K238&lt;&gt;"",K238&lt;&gt;0),IF(AND(L238="Pago",OR(E238='PC Receitas'!$AZ$16,E238='PC Receitas'!$AZ$17,E238='PC Receitas'!$AZ$18,E238='PC Receitas'!$AZ$19,E238='PC Receitas'!$AZ$20,E238='PC Receitas'!$AZ$21,E238='PC Receitas'!$AZ$22,E238='PC Receitas'!$AZ$23)),N237-K238,N237),IF(AND(L238="Pago",OR(E238='PC Receitas'!$AZ$4,E238='PC Receitas'!$AZ$5,E238='PC Receitas'!$AZ$6)),N237+J238,N237)))</f>
        <v>10600.150000000003</v>
      </c>
      <c r="S238" s="112" t="e">
        <f t="shared" si="12"/>
        <v>#N/A</v>
      </c>
      <c r="T238" s="109" t="e">
        <f t="shared" si="13"/>
        <v>#N/A</v>
      </c>
      <c r="U238" s="109" t="e">
        <f t="shared" si="14"/>
        <v>#N/A</v>
      </c>
      <c r="V238" s="109" t="e">
        <f t="shared" si="15"/>
        <v>#N/A</v>
      </c>
      <c r="W238" s="239" t="e">
        <f>VLOOKUP(E238,'PC Receitas'!$AZ$4:$BB$23,3,FALSE)</f>
        <v>#N/A</v>
      </c>
    </row>
    <row r="239" spans="1:23" ht="19.5" customHeight="1" thickTop="1" thickBot="1" x14ac:dyDescent="0.3">
      <c r="A239" s="209"/>
      <c r="C239" s="43"/>
      <c r="D239" s="43"/>
      <c r="E239" s="43"/>
      <c r="F239" s="136"/>
      <c r="G239" s="43"/>
      <c r="H239" s="43"/>
      <c r="I239" s="43"/>
      <c r="J239" s="196"/>
      <c r="K239" s="196"/>
      <c r="L239" s="44"/>
      <c r="M239" s="130"/>
      <c r="N239" s="41">
        <f>IF(AND(J239&gt;0,K239&gt;0),N238,  IF(AND(K239&lt;&gt;"",K239&lt;&gt;0),IF(AND(L239="Pago",OR(E239='PC Receitas'!$AZ$16,E239='PC Receitas'!$AZ$17,E239='PC Receitas'!$AZ$18,E239='PC Receitas'!$AZ$19,E239='PC Receitas'!$AZ$20,E239='PC Receitas'!$AZ$21,E239='PC Receitas'!$AZ$22,E239='PC Receitas'!$AZ$23)),N238-K239,N238),IF(AND(L239="Pago",OR(E239='PC Receitas'!$AZ$4,E239='PC Receitas'!$AZ$5,E239='PC Receitas'!$AZ$6)),N238+J239,N238)))</f>
        <v>10600.150000000003</v>
      </c>
      <c r="S239" s="112" t="e">
        <f t="shared" si="12"/>
        <v>#N/A</v>
      </c>
      <c r="T239" s="109" t="e">
        <f t="shared" si="13"/>
        <v>#N/A</v>
      </c>
      <c r="U239" s="109" t="e">
        <f t="shared" si="14"/>
        <v>#N/A</v>
      </c>
      <c r="V239" s="109" t="e">
        <f t="shared" si="15"/>
        <v>#N/A</v>
      </c>
      <c r="W239" s="239" t="e">
        <f>VLOOKUP(E239,'PC Receitas'!$AZ$4:$BB$23,3,FALSE)</f>
        <v>#N/A</v>
      </c>
    </row>
    <row r="240" spans="1:23" ht="19.5" customHeight="1" thickTop="1" thickBot="1" x14ac:dyDescent="0.3">
      <c r="A240" s="209"/>
      <c r="C240" s="43"/>
      <c r="D240" s="43"/>
      <c r="E240" s="43"/>
      <c r="F240" s="136"/>
      <c r="G240" s="43"/>
      <c r="H240" s="43"/>
      <c r="I240" s="43"/>
      <c r="J240" s="196"/>
      <c r="K240" s="196"/>
      <c r="L240" s="44"/>
      <c r="M240" s="130"/>
      <c r="N240" s="41">
        <f>IF(AND(J240&gt;0,K240&gt;0),N239,  IF(AND(K240&lt;&gt;"",K240&lt;&gt;0),IF(AND(L240="Pago",OR(E240='PC Receitas'!$AZ$16,E240='PC Receitas'!$AZ$17,E240='PC Receitas'!$AZ$18,E240='PC Receitas'!$AZ$19,E240='PC Receitas'!$AZ$20,E240='PC Receitas'!$AZ$21,E240='PC Receitas'!$AZ$22,E240='PC Receitas'!$AZ$23)),N239-K240,N239),IF(AND(L240="Pago",OR(E240='PC Receitas'!$AZ$4,E240='PC Receitas'!$AZ$5,E240='PC Receitas'!$AZ$6)),N239+J240,N239)))</f>
        <v>10600.150000000003</v>
      </c>
      <c r="S240" s="112" t="e">
        <f t="shared" si="12"/>
        <v>#N/A</v>
      </c>
      <c r="T240" s="109" t="e">
        <f t="shared" si="13"/>
        <v>#N/A</v>
      </c>
      <c r="U240" s="109" t="e">
        <f t="shared" si="14"/>
        <v>#N/A</v>
      </c>
      <c r="V240" s="109" t="e">
        <f t="shared" si="15"/>
        <v>#N/A</v>
      </c>
      <c r="W240" s="239" t="e">
        <f>VLOOKUP(E240,'PC Receitas'!$AZ$4:$BB$23,3,FALSE)</f>
        <v>#N/A</v>
      </c>
    </row>
    <row r="241" spans="1:23" ht="19.5" customHeight="1" thickTop="1" thickBot="1" x14ac:dyDescent="0.3">
      <c r="A241" s="209"/>
      <c r="C241" s="43"/>
      <c r="D241" s="43"/>
      <c r="E241" s="43"/>
      <c r="F241" s="136"/>
      <c r="G241" s="43"/>
      <c r="H241" s="43"/>
      <c r="I241" s="43"/>
      <c r="J241" s="196"/>
      <c r="K241" s="196"/>
      <c r="L241" s="44"/>
      <c r="M241" s="130"/>
      <c r="N241" s="41">
        <f>IF(AND(J241&gt;0,K241&gt;0),N240,  IF(AND(K241&lt;&gt;"",K241&lt;&gt;0),IF(AND(L241="Pago",OR(E241='PC Receitas'!$AZ$16,E241='PC Receitas'!$AZ$17,E241='PC Receitas'!$AZ$18,E241='PC Receitas'!$AZ$19,E241='PC Receitas'!$AZ$20,E241='PC Receitas'!$AZ$21,E241='PC Receitas'!$AZ$22,E241='PC Receitas'!$AZ$23)),N240-K241,N240),IF(AND(L241="Pago",OR(E241='PC Receitas'!$AZ$4,E241='PC Receitas'!$AZ$5,E241='PC Receitas'!$AZ$6)),N240+J241,N240)))</f>
        <v>10600.150000000003</v>
      </c>
      <c r="S241" s="112" t="e">
        <f t="shared" si="12"/>
        <v>#N/A</v>
      </c>
      <c r="T241" s="109" t="e">
        <f t="shared" si="13"/>
        <v>#N/A</v>
      </c>
      <c r="U241" s="109" t="e">
        <f t="shared" si="14"/>
        <v>#N/A</v>
      </c>
      <c r="V241" s="109" t="e">
        <f t="shared" si="15"/>
        <v>#N/A</v>
      </c>
      <c r="W241" s="239" t="e">
        <f>VLOOKUP(E241,'PC Receitas'!$AZ$4:$BB$23,3,FALSE)</f>
        <v>#N/A</v>
      </c>
    </row>
    <row r="242" spans="1:23" ht="19.5" customHeight="1" thickTop="1" thickBot="1" x14ac:dyDescent="0.3">
      <c r="A242" s="209"/>
      <c r="C242" s="43"/>
      <c r="D242" s="43"/>
      <c r="E242" s="43"/>
      <c r="F242" s="136"/>
      <c r="G242" s="43"/>
      <c r="H242" s="43"/>
      <c r="I242" s="43"/>
      <c r="J242" s="196"/>
      <c r="K242" s="196"/>
      <c r="L242" s="44"/>
      <c r="M242" s="130"/>
      <c r="N242" s="41">
        <f>IF(AND(J242&gt;0,K242&gt;0),N241,  IF(AND(K242&lt;&gt;"",K242&lt;&gt;0),IF(AND(L242="Pago",OR(E242='PC Receitas'!$AZ$16,E242='PC Receitas'!$AZ$17,E242='PC Receitas'!$AZ$18,E242='PC Receitas'!$AZ$19,E242='PC Receitas'!$AZ$20,E242='PC Receitas'!$AZ$21,E242='PC Receitas'!$AZ$22,E242='PC Receitas'!$AZ$23)),N241-K242,N241),IF(AND(L242="Pago",OR(E242='PC Receitas'!$AZ$4,E242='PC Receitas'!$AZ$5,E242='PC Receitas'!$AZ$6)),N241+J242,N241)))</f>
        <v>10600.150000000003</v>
      </c>
      <c r="S242" s="112" t="e">
        <f t="shared" si="12"/>
        <v>#N/A</v>
      </c>
      <c r="T242" s="109" t="e">
        <f t="shared" si="13"/>
        <v>#N/A</v>
      </c>
      <c r="U242" s="109" t="e">
        <f t="shared" si="14"/>
        <v>#N/A</v>
      </c>
      <c r="V242" s="109" t="e">
        <f t="shared" si="15"/>
        <v>#N/A</v>
      </c>
      <c r="W242" s="239" t="e">
        <f>VLOOKUP(E242,'PC Receitas'!$AZ$4:$BB$23,3,FALSE)</f>
        <v>#N/A</v>
      </c>
    </row>
    <row r="243" spans="1:23" ht="19.5" customHeight="1" thickTop="1" thickBot="1" x14ac:dyDescent="0.3">
      <c r="A243" s="209"/>
      <c r="C243" s="43"/>
      <c r="D243" s="43"/>
      <c r="E243" s="43"/>
      <c r="F243" s="136"/>
      <c r="G243" s="43"/>
      <c r="H243" s="43"/>
      <c r="I243" s="43"/>
      <c r="J243" s="196"/>
      <c r="K243" s="196"/>
      <c r="L243" s="44"/>
      <c r="M243" s="130"/>
      <c r="N243" s="41">
        <f>IF(AND(J243&gt;0,K243&gt;0),N242,  IF(AND(K243&lt;&gt;"",K243&lt;&gt;0),IF(AND(L243="Pago",OR(E243='PC Receitas'!$AZ$16,E243='PC Receitas'!$AZ$17,E243='PC Receitas'!$AZ$18,E243='PC Receitas'!$AZ$19,E243='PC Receitas'!$AZ$20,E243='PC Receitas'!$AZ$21,E243='PC Receitas'!$AZ$22,E243='PC Receitas'!$AZ$23)),N242-K243,N242),IF(AND(L243="Pago",OR(E243='PC Receitas'!$AZ$4,E243='PC Receitas'!$AZ$5,E243='PC Receitas'!$AZ$6)),N242+J243,N242)))</f>
        <v>10600.150000000003</v>
      </c>
      <c r="S243" s="112" t="e">
        <f t="shared" si="12"/>
        <v>#N/A</v>
      </c>
      <c r="T243" s="109" t="e">
        <f t="shared" si="13"/>
        <v>#N/A</v>
      </c>
      <c r="U243" s="109" t="e">
        <f t="shared" si="14"/>
        <v>#N/A</v>
      </c>
      <c r="V243" s="109" t="e">
        <f t="shared" si="15"/>
        <v>#N/A</v>
      </c>
      <c r="W243" s="239" t="e">
        <f>VLOOKUP(E243,'PC Receitas'!$AZ$4:$BB$23,3,FALSE)</f>
        <v>#N/A</v>
      </c>
    </row>
    <row r="244" spans="1:23" ht="19.5" customHeight="1" thickTop="1" thickBot="1" x14ac:dyDescent="0.3">
      <c r="A244" s="209"/>
      <c r="C244" s="43"/>
      <c r="D244" s="43"/>
      <c r="E244" s="43"/>
      <c r="F244" s="136"/>
      <c r="G244" s="43"/>
      <c r="H244" s="43"/>
      <c r="I244" s="43"/>
      <c r="J244" s="196"/>
      <c r="K244" s="196"/>
      <c r="L244" s="44"/>
      <c r="M244" s="130"/>
      <c r="N244" s="41">
        <f>IF(AND(J244&gt;0,K244&gt;0),N243,  IF(AND(K244&lt;&gt;"",K244&lt;&gt;0),IF(AND(L244="Pago",OR(E244='PC Receitas'!$AZ$16,E244='PC Receitas'!$AZ$17,E244='PC Receitas'!$AZ$18,E244='PC Receitas'!$AZ$19,E244='PC Receitas'!$AZ$20,E244='PC Receitas'!$AZ$21,E244='PC Receitas'!$AZ$22,E244='PC Receitas'!$AZ$23)),N243-K244,N243),IF(AND(L244="Pago",OR(E244='PC Receitas'!$AZ$4,E244='PC Receitas'!$AZ$5,E244='PC Receitas'!$AZ$6)),N243+J244,N243)))</f>
        <v>10600.150000000003</v>
      </c>
      <c r="S244" s="112" t="e">
        <f t="shared" si="12"/>
        <v>#N/A</v>
      </c>
      <c r="T244" s="109" t="e">
        <f t="shared" si="13"/>
        <v>#N/A</v>
      </c>
      <c r="U244" s="109" t="e">
        <f t="shared" si="14"/>
        <v>#N/A</v>
      </c>
      <c r="V244" s="109" t="e">
        <f t="shared" si="15"/>
        <v>#N/A</v>
      </c>
      <c r="W244" s="239" t="e">
        <f>VLOOKUP(E244,'PC Receitas'!$AZ$4:$BB$23,3,FALSE)</f>
        <v>#N/A</v>
      </c>
    </row>
    <row r="245" spans="1:23" ht="19.5" customHeight="1" thickTop="1" thickBot="1" x14ac:dyDescent="0.3">
      <c r="A245" s="209"/>
      <c r="C245" s="43"/>
      <c r="D245" s="43"/>
      <c r="E245" s="43"/>
      <c r="F245" s="136"/>
      <c r="G245" s="43"/>
      <c r="H245" s="43"/>
      <c r="I245" s="43"/>
      <c r="J245" s="196"/>
      <c r="K245" s="196"/>
      <c r="L245" s="44"/>
      <c r="M245" s="130"/>
      <c r="N245" s="41">
        <f>IF(AND(J245&gt;0,K245&gt;0),N244,  IF(AND(K245&lt;&gt;"",K245&lt;&gt;0),IF(AND(L245="Pago",OR(E245='PC Receitas'!$AZ$16,E245='PC Receitas'!$AZ$17,E245='PC Receitas'!$AZ$18,E245='PC Receitas'!$AZ$19,E245='PC Receitas'!$AZ$20,E245='PC Receitas'!$AZ$21,E245='PC Receitas'!$AZ$22,E245='PC Receitas'!$AZ$23)),N244-K245,N244),IF(AND(L245="Pago",OR(E245='PC Receitas'!$AZ$4,E245='PC Receitas'!$AZ$5,E245='PC Receitas'!$AZ$6)),N244+J245,N244)))</f>
        <v>10600.150000000003</v>
      </c>
      <c r="S245" s="112" t="e">
        <f t="shared" si="12"/>
        <v>#N/A</v>
      </c>
      <c r="T245" s="109" t="e">
        <f t="shared" si="13"/>
        <v>#N/A</v>
      </c>
      <c r="U245" s="109" t="e">
        <f t="shared" si="14"/>
        <v>#N/A</v>
      </c>
      <c r="V245" s="109" t="e">
        <f t="shared" si="15"/>
        <v>#N/A</v>
      </c>
      <c r="W245" s="239" t="e">
        <f>VLOOKUP(E245,'PC Receitas'!$AZ$4:$BB$23,3,FALSE)</f>
        <v>#N/A</v>
      </c>
    </row>
    <row r="246" spans="1:23" ht="19.5" customHeight="1" thickTop="1" thickBot="1" x14ac:dyDescent="0.3">
      <c r="A246" s="209"/>
      <c r="C246" s="43"/>
      <c r="D246" s="43"/>
      <c r="E246" s="43"/>
      <c r="F246" s="136"/>
      <c r="G246" s="43"/>
      <c r="H246" s="43"/>
      <c r="I246" s="43"/>
      <c r="J246" s="196"/>
      <c r="K246" s="196"/>
      <c r="L246" s="44"/>
      <c r="M246" s="130"/>
      <c r="N246" s="41">
        <f>IF(AND(J246&gt;0,K246&gt;0),N245,  IF(AND(K246&lt;&gt;"",K246&lt;&gt;0),IF(AND(L246="Pago",OR(E246='PC Receitas'!$AZ$16,E246='PC Receitas'!$AZ$17,E246='PC Receitas'!$AZ$18,E246='PC Receitas'!$AZ$19,E246='PC Receitas'!$AZ$20,E246='PC Receitas'!$AZ$21,E246='PC Receitas'!$AZ$22,E246='PC Receitas'!$AZ$23)),N245-K246,N245),IF(AND(L246="Pago",OR(E246='PC Receitas'!$AZ$4,E246='PC Receitas'!$AZ$5,E246='PC Receitas'!$AZ$6)),N245+J246,N245)))</f>
        <v>10600.150000000003</v>
      </c>
      <c r="S246" s="112" t="e">
        <f t="shared" si="12"/>
        <v>#N/A</v>
      </c>
      <c r="T246" s="109" t="e">
        <f t="shared" si="13"/>
        <v>#N/A</v>
      </c>
      <c r="U246" s="109" t="e">
        <f t="shared" si="14"/>
        <v>#N/A</v>
      </c>
      <c r="V246" s="109" t="e">
        <f t="shared" si="15"/>
        <v>#N/A</v>
      </c>
      <c r="W246" s="239" t="e">
        <f>VLOOKUP(E246,'PC Receitas'!$AZ$4:$BB$23,3,FALSE)</f>
        <v>#N/A</v>
      </c>
    </row>
    <row r="247" spans="1:23" ht="19.5" customHeight="1" thickTop="1" thickBot="1" x14ac:dyDescent="0.3">
      <c r="A247" s="209"/>
      <c r="C247" s="43"/>
      <c r="D247" s="43"/>
      <c r="E247" s="43"/>
      <c r="F247" s="136"/>
      <c r="G247" s="43"/>
      <c r="H247" s="43"/>
      <c r="I247" s="43"/>
      <c r="J247" s="196"/>
      <c r="K247" s="196"/>
      <c r="L247" s="44"/>
      <c r="M247" s="130"/>
      <c r="N247" s="41">
        <f>IF(AND(J247&gt;0,K247&gt;0),N246,  IF(AND(K247&lt;&gt;"",K247&lt;&gt;0),IF(AND(L247="Pago",OR(E247='PC Receitas'!$AZ$16,E247='PC Receitas'!$AZ$17,E247='PC Receitas'!$AZ$18,E247='PC Receitas'!$AZ$19,E247='PC Receitas'!$AZ$20,E247='PC Receitas'!$AZ$21,E247='PC Receitas'!$AZ$22,E247='PC Receitas'!$AZ$23)),N246-K247,N246),IF(AND(L247="Pago",OR(E247='PC Receitas'!$AZ$4,E247='PC Receitas'!$AZ$5,E247='PC Receitas'!$AZ$6)),N246+J247,N246)))</f>
        <v>10600.150000000003</v>
      </c>
      <c r="S247" s="112" t="e">
        <f t="shared" si="12"/>
        <v>#N/A</v>
      </c>
      <c r="T247" s="109" t="e">
        <f t="shared" si="13"/>
        <v>#N/A</v>
      </c>
      <c r="U247" s="109" t="e">
        <f t="shared" si="14"/>
        <v>#N/A</v>
      </c>
      <c r="V247" s="109" t="e">
        <f t="shared" si="15"/>
        <v>#N/A</v>
      </c>
      <c r="W247" s="239" t="e">
        <f>VLOOKUP(E247,'PC Receitas'!$AZ$4:$BB$23,3,FALSE)</f>
        <v>#N/A</v>
      </c>
    </row>
    <row r="248" spans="1:23" ht="19.5" customHeight="1" thickTop="1" thickBot="1" x14ac:dyDescent="0.3">
      <c r="A248" s="209"/>
      <c r="C248" s="43"/>
      <c r="D248" s="43"/>
      <c r="E248" s="43"/>
      <c r="F248" s="136"/>
      <c r="G248" s="43"/>
      <c r="H248" s="43"/>
      <c r="I248" s="43"/>
      <c r="J248" s="196"/>
      <c r="K248" s="196"/>
      <c r="L248" s="44"/>
      <c r="M248" s="130"/>
      <c r="N248" s="41">
        <f>IF(AND(J248&gt;0,K248&gt;0),N247,  IF(AND(K248&lt;&gt;"",K248&lt;&gt;0),IF(AND(L248="Pago",OR(E248='PC Receitas'!$AZ$16,E248='PC Receitas'!$AZ$17,E248='PC Receitas'!$AZ$18,E248='PC Receitas'!$AZ$19,E248='PC Receitas'!$AZ$20,E248='PC Receitas'!$AZ$21,E248='PC Receitas'!$AZ$22,E248='PC Receitas'!$AZ$23)),N247-K248,N247),IF(AND(L248="Pago",OR(E248='PC Receitas'!$AZ$4,E248='PC Receitas'!$AZ$5,E248='PC Receitas'!$AZ$6)),N247+J248,N247)))</f>
        <v>10600.150000000003</v>
      </c>
      <c r="S248" s="112" t="e">
        <f t="shared" si="12"/>
        <v>#N/A</v>
      </c>
      <c r="T248" s="109" t="e">
        <f t="shared" si="13"/>
        <v>#N/A</v>
      </c>
      <c r="U248" s="109" t="e">
        <f t="shared" si="14"/>
        <v>#N/A</v>
      </c>
      <c r="V248" s="109" t="e">
        <f t="shared" si="15"/>
        <v>#N/A</v>
      </c>
      <c r="W248" s="239" t="e">
        <f>VLOOKUP(E248,'PC Receitas'!$AZ$4:$BB$23,3,FALSE)</f>
        <v>#N/A</v>
      </c>
    </row>
    <row r="249" spans="1:23" ht="19.5" customHeight="1" thickTop="1" thickBot="1" x14ac:dyDescent="0.3">
      <c r="A249" s="209"/>
      <c r="C249" s="43"/>
      <c r="D249" s="43"/>
      <c r="E249" s="43"/>
      <c r="F249" s="136"/>
      <c r="G249" s="43"/>
      <c r="H249" s="43"/>
      <c r="I249" s="43"/>
      <c r="J249" s="196"/>
      <c r="K249" s="196"/>
      <c r="L249" s="44"/>
      <c r="M249" s="130"/>
      <c r="N249" s="41">
        <f>IF(AND(J249&gt;0,K249&gt;0),N248,  IF(AND(K249&lt;&gt;"",K249&lt;&gt;0),IF(AND(L249="Pago",OR(E249='PC Receitas'!$AZ$16,E249='PC Receitas'!$AZ$17,E249='PC Receitas'!$AZ$18,E249='PC Receitas'!$AZ$19,E249='PC Receitas'!$AZ$20,E249='PC Receitas'!$AZ$21,E249='PC Receitas'!$AZ$22,E249='PC Receitas'!$AZ$23)),N248-K249,N248),IF(AND(L249="Pago",OR(E249='PC Receitas'!$AZ$4,E249='PC Receitas'!$AZ$5,E249='PC Receitas'!$AZ$6)),N248+J249,N248)))</f>
        <v>10600.150000000003</v>
      </c>
      <c r="S249" s="112" t="e">
        <f t="shared" si="12"/>
        <v>#N/A</v>
      </c>
      <c r="T249" s="109" t="e">
        <f t="shared" si="13"/>
        <v>#N/A</v>
      </c>
      <c r="U249" s="109" t="e">
        <f t="shared" si="14"/>
        <v>#N/A</v>
      </c>
      <c r="V249" s="109" t="e">
        <f t="shared" si="15"/>
        <v>#N/A</v>
      </c>
      <c r="W249" s="239" t="e">
        <f>VLOOKUP(E249,'PC Receitas'!$AZ$4:$BB$23,3,FALSE)</f>
        <v>#N/A</v>
      </c>
    </row>
    <row r="250" spans="1:23" ht="19.5" customHeight="1" thickTop="1" thickBot="1" x14ac:dyDescent="0.3">
      <c r="A250" s="209"/>
      <c r="C250" s="43"/>
      <c r="D250" s="43"/>
      <c r="E250" s="43"/>
      <c r="F250" s="136"/>
      <c r="G250" s="43"/>
      <c r="H250" s="43"/>
      <c r="I250" s="43"/>
      <c r="J250" s="196"/>
      <c r="K250" s="196"/>
      <c r="L250" s="44"/>
      <c r="M250" s="130"/>
      <c r="N250" s="41">
        <f>IF(AND(J250&gt;0,K250&gt;0),N249,  IF(AND(K250&lt;&gt;"",K250&lt;&gt;0),IF(AND(L250="Pago",OR(E250='PC Receitas'!$AZ$16,E250='PC Receitas'!$AZ$17,E250='PC Receitas'!$AZ$18,E250='PC Receitas'!$AZ$19,E250='PC Receitas'!$AZ$20,E250='PC Receitas'!$AZ$21,E250='PC Receitas'!$AZ$22,E250='PC Receitas'!$AZ$23)),N249-K250,N249),IF(AND(L250="Pago",OR(E250='PC Receitas'!$AZ$4,E250='PC Receitas'!$AZ$5,E250='PC Receitas'!$AZ$6)),N249+J250,N249)))</f>
        <v>10600.150000000003</v>
      </c>
      <c r="S250" s="112" t="e">
        <f t="shared" si="12"/>
        <v>#N/A</v>
      </c>
      <c r="T250" s="109" t="e">
        <f t="shared" si="13"/>
        <v>#N/A</v>
      </c>
      <c r="U250" s="109" t="e">
        <f t="shared" si="14"/>
        <v>#N/A</v>
      </c>
      <c r="V250" s="109" t="e">
        <f t="shared" si="15"/>
        <v>#N/A</v>
      </c>
      <c r="W250" s="239" t="e">
        <f>VLOOKUP(E250,'PC Receitas'!$AZ$4:$BB$23,3,FALSE)</f>
        <v>#N/A</v>
      </c>
    </row>
    <row r="251" spans="1:23" ht="19.5" customHeight="1" thickTop="1" thickBot="1" x14ac:dyDescent="0.3">
      <c r="A251" s="209"/>
      <c r="C251" s="43"/>
      <c r="D251" s="43"/>
      <c r="E251" s="43"/>
      <c r="F251" s="136"/>
      <c r="G251" s="43"/>
      <c r="H251" s="43"/>
      <c r="I251" s="43"/>
      <c r="J251" s="196"/>
      <c r="K251" s="196"/>
      <c r="L251" s="44"/>
      <c r="M251" s="130"/>
      <c r="N251" s="41">
        <f>IF(AND(J251&gt;0,K251&gt;0),N250,  IF(AND(K251&lt;&gt;"",K251&lt;&gt;0),IF(AND(L251="Pago",OR(E251='PC Receitas'!$AZ$16,E251='PC Receitas'!$AZ$17,E251='PC Receitas'!$AZ$18,E251='PC Receitas'!$AZ$19,E251='PC Receitas'!$AZ$20,E251='PC Receitas'!$AZ$21,E251='PC Receitas'!$AZ$22,E251='PC Receitas'!$AZ$23)),N250-K251,N250),IF(AND(L251="Pago",OR(E251='PC Receitas'!$AZ$4,E251='PC Receitas'!$AZ$5,E251='PC Receitas'!$AZ$6)),N250+J251,N250)))</f>
        <v>10600.150000000003</v>
      </c>
      <c r="S251" s="112" t="e">
        <f t="shared" si="12"/>
        <v>#N/A</v>
      </c>
      <c r="T251" s="109" t="e">
        <f t="shared" si="13"/>
        <v>#N/A</v>
      </c>
      <c r="U251" s="109" t="e">
        <f t="shared" si="14"/>
        <v>#N/A</v>
      </c>
      <c r="V251" s="109" t="e">
        <f t="shared" si="15"/>
        <v>#N/A</v>
      </c>
      <c r="W251" s="239" t="e">
        <f>VLOOKUP(E251,'PC Receitas'!$AZ$4:$BB$23,3,FALSE)</f>
        <v>#N/A</v>
      </c>
    </row>
    <row r="252" spans="1:23" ht="19.5" customHeight="1" thickTop="1" thickBot="1" x14ac:dyDescent="0.3">
      <c r="A252" s="209"/>
      <c r="C252" s="43"/>
      <c r="D252" s="43"/>
      <c r="E252" s="43"/>
      <c r="F252" s="136"/>
      <c r="G252" s="43"/>
      <c r="H252" s="43"/>
      <c r="I252" s="43"/>
      <c r="J252" s="196"/>
      <c r="K252" s="196"/>
      <c r="L252" s="44"/>
      <c r="M252" s="130"/>
      <c r="N252" s="41">
        <f>IF(AND(J252&gt;0,K252&gt;0),N251,  IF(AND(K252&lt;&gt;"",K252&lt;&gt;0),IF(AND(L252="Pago",OR(E252='PC Receitas'!$AZ$16,E252='PC Receitas'!$AZ$17,E252='PC Receitas'!$AZ$18,E252='PC Receitas'!$AZ$19,E252='PC Receitas'!$AZ$20,E252='PC Receitas'!$AZ$21,E252='PC Receitas'!$AZ$22,E252='PC Receitas'!$AZ$23)),N251-K252,N251),IF(AND(L252="Pago",OR(E252='PC Receitas'!$AZ$4,E252='PC Receitas'!$AZ$5,E252='PC Receitas'!$AZ$6)),N251+J252,N251)))</f>
        <v>10600.150000000003</v>
      </c>
      <c r="S252" s="112" t="e">
        <f t="shared" si="12"/>
        <v>#N/A</v>
      </c>
      <c r="T252" s="109" t="e">
        <f t="shared" si="13"/>
        <v>#N/A</v>
      </c>
      <c r="U252" s="109" t="e">
        <f t="shared" si="14"/>
        <v>#N/A</v>
      </c>
      <c r="V252" s="109" t="e">
        <f t="shared" si="15"/>
        <v>#N/A</v>
      </c>
      <c r="W252" s="239" t="e">
        <f>VLOOKUP(E252,'PC Receitas'!$AZ$4:$BB$23,3,FALSE)</f>
        <v>#N/A</v>
      </c>
    </row>
    <row r="253" spans="1:23" ht="19.5" customHeight="1" thickTop="1" thickBot="1" x14ac:dyDescent="0.3">
      <c r="A253" s="209"/>
      <c r="C253" s="43"/>
      <c r="D253" s="43"/>
      <c r="E253" s="43"/>
      <c r="F253" s="136"/>
      <c r="G253" s="43"/>
      <c r="H253" s="43"/>
      <c r="I253" s="43"/>
      <c r="J253" s="196"/>
      <c r="K253" s="196"/>
      <c r="L253" s="44"/>
      <c r="M253" s="130"/>
      <c r="N253" s="41">
        <f>IF(AND(J253&gt;0,K253&gt;0),N252,  IF(AND(K253&lt;&gt;"",K253&lt;&gt;0),IF(AND(L253="Pago",OR(E253='PC Receitas'!$AZ$16,E253='PC Receitas'!$AZ$17,E253='PC Receitas'!$AZ$18,E253='PC Receitas'!$AZ$19,E253='PC Receitas'!$AZ$20,E253='PC Receitas'!$AZ$21,E253='PC Receitas'!$AZ$22,E253='PC Receitas'!$AZ$23)),N252-K253,N252),IF(AND(L253="Pago",OR(E253='PC Receitas'!$AZ$4,E253='PC Receitas'!$AZ$5,E253='PC Receitas'!$AZ$6)),N252+J253,N252)))</f>
        <v>10600.150000000003</v>
      </c>
      <c r="S253" s="112" t="e">
        <f t="shared" si="12"/>
        <v>#N/A</v>
      </c>
      <c r="T253" s="109" t="e">
        <f t="shared" si="13"/>
        <v>#N/A</v>
      </c>
      <c r="U253" s="109" t="e">
        <f t="shared" si="14"/>
        <v>#N/A</v>
      </c>
      <c r="V253" s="109" t="e">
        <f t="shared" si="15"/>
        <v>#N/A</v>
      </c>
      <c r="W253" s="239" t="e">
        <f>VLOOKUP(E253,'PC Receitas'!$AZ$4:$BB$23,3,FALSE)</f>
        <v>#N/A</v>
      </c>
    </row>
    <row r="254" spans="1:23" ht="19.5" customHeight="1" thickTop="1" thickBot="1" x14ac:dyDescent="0.3">
      <c r="A254" s="209"/>
      <c r="C254" s="43"/>
      <c r="D254" s="43"/>
      <c r="E254" s="43"/>
      <c r="F254" s="136"/>
      <c r="G254" s="43"/>
      <c r="H254" s="43"/>
      <c r="I254" s="43"/>
      <c r="J254" s="196"/>
      <c r="K254" s="196"/>
      <c r="L254" s="44"/>
      <c r="M254" s="130"/>
      <c r="N254" s="41">
        <f>IF(AND(J254&gt;0,K254&gt;0),N253,  IF(AND(K254&lt;&gt;"",K254&lt;&gt;0),IF(AND(L254="Pago",OR(E254='PC Receitas'!$AZ$16,E254='PC Receitas'!$AZ$17,E254='PC Receitas'!$AZ$18,E254='PC Receitas'!$AZ$19,E254='PC Receitas'!$AZ$20,E254='PC Receitas'!$AZ$21,E254='PC Receitas'!$AZ$22,E254='PC Receitas'!$AZ$23)),N253-K254,N253),IF(AND(L254="Pago",OR(E254='PC Receitas'!$AZ$4,E254='PC Receitas'!$AZ$5,E254='PC Receitas'!$AZ$6)),N253+J254,N253)))</f>
        <v>10600.150000000003</v>
      </c>
      <c r="S254" s="112" t="e">
        <f t="shared" si="12"/>
        <v>#N/A</v>
      </c>
      <c r="T254" s="109" t="e">
        <f t="shared" si="13"/>
        <v>#N/A</v>
      </c>
      <c r="U254" s="109" t="e">
        <f t="shared" si="14"/>
        <v>#N/A</v>
      </c>
      <c r="V254" s="109" t="e">
        <f t="shared" si="15"/>
        <v>#N/A</v>
      </c>
      <c r="W254" s="239" t="e">
        <f>VLOOKUP(E254,'PC Receitas'!$AZ$4:$BB$23,3,FALSE)</f>
        <v>#N/A</v>
      </c>
    </row>
    <row r="255" spans="1:23" ht="19.5" customHeight="1" thickTop="1" thickBot="1" x14ac:dyDescent="0.3">
      <c r="A255" s="209"/>
      <c r="C255" s="43"/>
      <c r="D255" s="43"/>
      <c r="E255" s="43"/>
      <c r="F255" s="136"/>
      <c r="G255" s="43"/>
      <c r="H255" s="43"/>
      <c r="I255" s="43"/>
      <c r="J255" s="196"/>
      <c r="K255" s="196"/>
      <c r="L255" s="44"/>
      <c r="M255" s="130"/>
      <c r="N255" s="41">
        <f>IF(AND(J255&gt;0,K255&gt;0),N254,  IF(AND(K255&lt;&gt;"",K255&lt;&gt;0),IF(AND(L255="Pago",OR(E255='PC Receitas'!$AZ$16,E255='PC Receitas'!$AZ$17,E255='PC Receitas'!$AZ$18,E255='PC Receitas'!$AZ$19,E255='PC Receitas'!$AZ$20,E255='PC Receitas'!$AZ$21,E255='PC Receitas'!$AZ$22,E255='PC Receitas'!$AZ$23)),N254-K255,N254),IF(AND(L255="Pago",OR(E255='PC Receitas'!$AZ$4,E255='PC Receitas'!$AZ$5,E255='PC Receitas'!$AZ$6)),N254+J255,N254)))</f>
        <v>10600.150000000003</v>
      </c>
      <c r="S255" s="112" t="e">
        <f t="shared" si="12"/>
        <v>#N/A</v>
      </c>
      <c r="T255" s="109" t="e">
        <f t="shared" si="13"/>
        <v>#N/A</v>
      </c>
      <c r="U255" s="109" t="e">
        <f t="shared" si="14"/>
        <v>#N/A</v>
      </c>
      <c r="V255" s="109" t="e">
        <f t="shared" si="15"/>
        <v>#N/A</v>
      </c>
      <c r="W255" s="239" t="e">
        <f>VLOOKUP(E255,'PC Receitas'!$AZ$4:$BB$23,3,FALSE)</f>
        <v>#N/A</v>
      </c>
    </row>
    <row r="256" spans="1:23" ht="19.5" customHeight="1" thickTop="1" thickBot="1" x14ac:dyDescent="0.3">
      <c r="A256" s="209"/>
      <c r="C256" s="43"/>
      <c r="D256" s="43"/>
      <c r="E256" s="43"/>
      <c r="F256" s="136"/>
      <c r="G256" s="43"/>
      <c r="H256" s="43"/>
      <c r="I256" s="43"/>
      <c r="J256" s="196"/>
      <c r="K256" s="196"/>
      <c r="L256" s="44"/>
      <c r="M256" s="130"/>
      <c r="N256" s="41">
        <f>IF(AND(J256&gt;0,K256&gt;0),N255,  IF(AND(K256&lt;&gt;"",K256&lt;&gt;0),IF(AND(L256="Pago",OR(E256='PC Receitas'!$AZ$16,E256='PC Receitas'!$AZ$17,E256='PC Receitas'!$AZ$18,E256='PC Receitas'!$AZ$19,E256='PC Receitas'!$AZ$20,E256='PC Receitas'!$AZ$21,E256='PC Receitas'!$AZ$22,E256='PC Receitas'!$AZ$23)),N255-K256,N255),IF(AND(L256="Pago",OR(E256='PC Receitas'!$AZ$4,E256='PC Receitas'!$AZ$5,E256='PC Receitas'!$AZ$6)),N255+J256,N255)))</f>
        <v>10600.150000000003</v>
      </c>
      <c r="S256" s="112" t="e">
        <f t="shared" si="12"/>
        <v>#N/A</v>
      </c>
      <c r="T256" s="109" t="e">
        <f t="shared" si="13"/>
        <v>#N/A</v>
      </c>
      <c r="U256" s="109" t="e">
        <f t="shared" si="14"/>
        <v>#N/A</v>
      </c>
      <c r="V256" s="109" t="e">
        <f t="shared" si="15"/>
        <v>#N/A</v>
      </c>
      <c r="W256" s="239" t="e">
        <f>VLOOKUP(E256,'PC Receitas'!$AZ$4:$BB$23,3,FALSE)</f>
        <v>#N/A</v>
      </c>
    </row>
    <row r="257" spans="1:23" ht="19.5" customHeight="1" thickTop="1" thickBot="1" x14ac:dyDescent="0.3">
      <c r="A257" s="209"/>
      <c r="C257" s="43"/>
      <c r="D257" s="43"/>
      <c r="E257" s="43"/>
      <c r="F257" s="136"/>
      <c r="G257" s="43"/>
      <c r="H257" s="43"/>
      <c r="I257" s="43"/>
      <c r="J257" s="196"/>
      <c r="K257" s="196"/>
      <c r="L257" s="44"/>
      <c r="M257" s="130"/>
      <c r="N257" s="41">
        <f>IF(AND(J257&gt;0,K257&gt;0),N256,  IF(AND(K257&lt;&gt;"",K257&lt;&gt;0),IF(AND(L257="Pago",OR(E257='PC Receitas'!$AZ$16,E257='PC Receitas'!$AZ$17,E257='PC Receitas'!$AZ$18,E257='PC Receitas'!$AZ$19,E257='PC Receitas'!$AZ$20,E257='PC Receitas'!$AZ$21,E257='PC Receitas'!$AZ$22,E257='PC Receitas'!$AZ$23)),N256-K257,N256),IF(AND(L257="Pago",OR(E257='PC Receitas'!$AZ$4,E257='PC Receitas'!$AZ$5,E257='PC Receitas'!$AZ$6)),N256+J257,N256)))</f>
        <v>10600.150000000003</v>
      </c>
      <c r="S257" s="112" t="e">
        <f t="shared" si="12"/>
        <v>#N/A</v>
      </c>
      <c r="T257" s="109" t="e">
        <f t="shared" si="13"/>
        <v>#N/A</v>
      </c>
      <c r="U257" s="109" t="e">
        <f t="shared" si="14"/>
        <v>#N/A</v>
      </c>
      <c r="V257" s="109" t="e">
        <f t="shared" si="15"/>
        <v>#N/A</v>
      </c>
      <c r="W257" s="239" t="e">
        <f>VLOOKUP(E257,'PC Receitas'!$AZ$4:$BB$23,3,FALSE)</f>
        <v>#N/A</v>
      </c>
    </row>
    <row r="258" spans="1:23" ht="19.5" customHeight="1" thickTop="1" thickBot="1" x14ac:dyDescent="0.3">
      <c r="A258" s="209"/>
      <c r="C258" s="43"/>
      <c r="D258" s="43"/>
      <c r="E258" s="43"/>
      <c r="F258" s="136"/>
      <c r="G258" s="43"/>
      <c r="H258" s="43"/>
      <c r="I258" s="43"/>
      <c r="J258" s="196"/>
      <c r="K258" s="196"/>
      <c r="L258" s="44"/>
      <c r="M258" s="130"/>
      <c r="N258" s="41">
        <f>IF(AND(J258&gt;0,K258&gt;0),N257,  IF(AND(K258&lt;&gt;"",K258&lt;&gt;0),IF(AND(L258="Pago",OR(E258='PC Receitas'!$AZ$16,E258='PC Receitas'!$AZ$17,E258='PC Receitas'!$AZ$18,E258='PC Receitas'!$AZ$19,E258='PC Receitas'!$AZ$20,E258='PC Receitas'!$AZ$21,E258='PC Receitas'!$AZ$22,E258='PC Receitas'!$AZ$23)),N257-K258,N257),IF(AND(L258="Pago",OR(E258='PC Receitas'!$AZ$4,E258='PC Receitas'!$AZ$5,E258='PC Receitas'!$AZ$6)),N257+J258,N257)))</f>
        <v>10600.150000000003</v>
      </c>
      <c r="S258" s="112" t="e">
        <f t="shared" si="12"/>
        <v>#N/A</v>
      </c>
      <c r="T258" s="109" t="e">
        <f t="shared" si="13"/>
        <v>#N/A</v>
      </c>
      <c r="U258" s="109" t="e">
        <f t="shared" si="14"/>
        <v>#N/A</v>
      </c>
      <c r="V258" s="109" t="e">
        <f t="shared" si="15"/>
        <v>#N/A</v>
      </c>
      <c r="W258" s="239" t="e">
        <f>VLOOKUP(E258,'PC Receitas'!$AZ$4:$BB$23,3,FALSE)</f>
        <v>#N/A</v>
      </c>
    </row>
    <row r="259" spans="1:23" ht="19.5" customHeight="1" thickTop="1" thickBot="1" x14ac:dyDescent="0.3">
      <c r="A259" s="209"/>
      <c r="C259" s="43"/>
      <c r="D259" s="43"/>
      <c r="E259" s="43"/>
      <c r="F259" s="136"/>
      <c r="G259" s="43"/>
      <c r="H259" s="43"/>
      <c r="I259" s="43"/>
      <c r="J259" s="196"/>
      <c r="K259" s="196"/>
      <c r="L259" s="44"/>
      <c r="M259" s="130"/>
      <c r="N259" s="41">
        <f>IF(AND(J259&gt;0,K259&gt;0),N258,  IF(AND(K259&lt;&gt;"",K259&lt;&gt;0),IF(AND(L259="Pago",OR(E259='PC Receitas'!$AZ$16,E259='PC Receitas'!$AZ$17,E259='PC Receitas'!$AZ$18,E259='PC Receitas'!$AZ$19,E259='PC Receitas'!$AZ$20,E259='PC Receitas'!$AZ$21,E259='PC Receitas'!$AZ$22,E259='PC Receitas'!$AZ$23)),N258-K259,N258),IF(AND(L259="Pago",OR(E259='PC Receitas'!$AZ$4,E259='PC Receitas'!$AZ$5,E259='PC Receitas'!$AZ$6)),N258+J259,N258)))</f>
        <v>10600.150000000003</v>
      </c>
      <c r="S259" s="112" t="e">
        <f t="shared" si="12"/>
        <v>#N/A</v>
      </c>
      <c r="T259" s="109" t="e">
        <f t="shared" si="13"/>
        <v>#N/A</v>
      </c>
      <c r="U259" s="109" t="e">
        <f t="shared" si="14"/>
        <v>#N/A</v>
      </c>
      <c r="V259" s="109" t="e">
        <f t="shared" si="15"/>
        <v>#N/A</v>
      </c>
      <c r="W259" s="239" t="e">
        <f>VLOOKUP(E259,'PC Receitas'!$AZ$4:$BB$23,3,FALSE)</f>
        <v>#N/A</v>
      </c>
    </row>
    <row r="260" spans="1:23" ht="19.5" customHeight="1" thickTop="1" thickBot="1" x14ac:dyDescent="0.3">
      <c r="A260" s="209"/>
      <c r="C260" s="43"/>
      <c r="D260" s="43"/>
      <c r="E260" s="43"/>
      <c r="F260" s="136"/>
      <c r="G260" s="43"/>
      <c r="H260" s="43"/>
      <c r="I260" s="43"/>
      <c r="J260" s="196"/>
      <c r="K260" s="196"/>
      <c r="L260" s="44"/>
      <c r="M260" s="130"/>
      <c r="N260" s="41">
        <f>IF(AND(J260&gt;0,K260&gt;0),N259,  IF(AND(K260&lt;&gt;"",K260&lt;&gt;0),IF(AND(L260="Pago",OR(E260='PC Receitas'!$AZ$16,E260='PC Receitas'!$AZ$17,E260='PC Receitas'!$AZ$18,E260='PC Receitas'!$AZ$19,E260='PC Receitas'!$AZ$20,E260='PC Receitas'!$AZ$21,E260='PC Receitas'!$AZ$22,E260='PC Receitas'!$AZ$23)),N259-K260,N259),IF(AND(L260="Pago",OR(E260='PC Receitas'!$AZ$4,E260='PC Receitas'!$AZ$5,E260='PC Receitas'!$AZ$6)),N259+J260,N259)))</f>
        <v>10600.150000000003</v>
      </c>
      <c r="S260" s="112" t="e">
        <f t="shared" si="12"/>
        <v>#N/A</v>
      </c>
      <c r="T260" s="109" t="e">
        <f t="shared" si="13"/>
        <v>#N/A</v>
      </c>
      <c r="U260" s="109" t="e">
        <f t="shared" si="14"/>
        <v>#N/A</v>
      </c>
      <c r="V260" s="109" t="e">
        <f t="shared" si="15"/>
        <v>#N/A</v>
      </c>
      <c r="W260" s="239" t="e">
        <f>VLOOKUP(E260,'PC Receitas'!$AZ$4:$BB$23,3,FALSE)</f>
        <v>#N/A</v>
      </c>
    </row>
    <row r="261" spans="1:23" ht="19.5" customHeight="1" thickTop="1" thickBot="1" x14ac:dyDescent="0.3">
      <c r="A261" s="209"/>
      <c r="C261" s="43"/>
      <c r="D261" s="43"/>
      <c r="E261" s="43"/>
      <c r="F261" s="136"/>
      <c r="G261" s="43"/>
      <c r="H261" s="43"/>
      <c r="I261" s="43"/>
      <c r="J261" s="196"/>
      <c r="K261" s="196"/>
      <c r="L261" s="44"/>
      <c r="M261" s="130"/>
      <c r="N261" s="41">
        <f>IF(AND(J261&gt;0,K261&gt;0),N260,  IF(AND(K261&lt;&gt;"",K261&lt;&gt;0),IF(AND(L261="Pago",OR(E261='PC Receitas'!$AZ$16,E261='PC Receitas'!$AZ$17,E261='PC Receitas'!$AZ$18,E261='PC Receitas'!$AZ$19,E261='PC Receitas'!$AZ$20,E261='PC Receitas'!$AZ$21,E261='PC Receitas'!$AZ$22,E261='PC Receitas'!$AZ$23)),N260-K261,N260),IF(AND(L261="Pago",OR(E261='PC Receitas'!$AZ$4,E261='PC Receitas'!$AZ$5,E261='PC Receitas'!$AZ$6)),N260+J261,N260)))</f>
        <v>10600.150000000003</v>
      </c>
      <c r="S261" s="112" t="e">
        <f t="shared" si="12"/>
        <v>#N/A</v>
      </c>
      <c r="T261" s="109" t="e">
        <f t="shared" si="13"/>
        <v>#N/A</v>
      </c>
      <c r="U261" s="109" t="e">
        <f t="shared" si="14"/>
        <v>#N/A</v>
      </c>
      <c r="V261" s="109" t="e">
        <f t="shared" si="15"/>
        <v>#N/A</v>
      </c>
      <c r="W261" s="239" t="e">
        <f>VLOOKUP(E261,'PC Receitas'!$AZ$4:$BB$23,3,FALSE)</f>
        <v>#N/A</v>
      </c>
    </row>
    <row r="262" spans="1:23" ht="19.5" customHeight="1" thickTop="1" thickBot="1" x14ac:dyDescent="0.3">
      <c r="A262" s="209"/>
      <c r="C262" s="43"/>
      <c r="D262" s="43"/>
      <c r="E262" s="43"/>
      <c r="F262" s="136"/>
      <c r="G262" s="43"/>
      <c r="H262" s="43"/>
      <c r="I262" s="43"/>
      <c r="J262" s="196"/>
      <c r="K262" s="196"/>
      <c r="L262" s="44"/>
      <c r="M262" s="130"/>
      <c r="N262" s="41">
        <f>IF(AND(J262&gt;0,K262&gt;0),N261,  IF(AND(K262&lt;&gt;"",K262&lt;&gt;0),IF(AND(L262="Pago",OR(E262='PC Receitas'!$AZ$16,E262='PC Receitas'!$AZ$17,E262='PC Receitas'!$AZ$18,E262='PC Receitas'!$AZ$19,E262='PC Receitas'!$AZ$20,E262='PC Receitas'!$AZ$21,E262='PC Receitas'!$AZ$22,E262='PC Receitas'!$AZ$23)),N261-K262,N261),IF(AND(L262="Pago",OR(E262='PC Receitas'!$AZ$4,E262='PC Receitas'!$AZ$5,E262='PC Receitas'!$AZ$6)),N261+J262,N261)))</f>
        <v>10600.150000000003</v>
      </c>
      <c r="S262" s="112" t="e">
        <f t="shared" ref="S262:S325" si="16">IF(W262="DESPESAS_COM_RH","Despesa",IF(W262="DESPESAS_OPERACIONAIS","Despesa",IF(W262="DESPESAS_DE_MARKETING","Despesa",IF(W262="IMPOSTOS","Despesa",IF(W262="INVESTIMENTOS","Despesa","")))))</f>
        <v>#N/A</v>
      </c>
      <c r="T262" s="109" t="e">
        <f t="shared" ref="T262:T325" si="17">IF(W262="DESPESAS_COM_PRODUTOS","Despesa",IF(W262="DESPESAS_COM_SERVICOS","Despesa",IF(W262="DESPESAS_NAO_OPERACIONAIS","Despesa","")))</f>
        <v>#N/A</v>
      </c>
      <c r="U262" s="109" t="e">
        <f t="shared" ref="U262:U325" si="18">IF(W262="RECEITAS_COM_PRODUTO","Receita",IF(W262="RECEITAS_COM_SERVICOS","Receita",IF(W262="RECEITAS_NAO_OPERACIONAIS","Receita","")))</f>
        <v>#N/A</v>
      </c>
      <c r="V262" s="109" t="e">
        <f t="shared" ref="V262:V325" si="19">IF(S262&lt;&gt;"",S262,IF(T262&lt;&gt;"",T262,IF(U262&lt;&gt;"",U262,"")))</f>
        <v>#N/A</v>
      </c>
      <c r="W262" s="239" t="e">
        <f>VLOOKUP(E262,'PC Receitas'!$AZ$4:$BB$23,3,FALSE)</f>
        <v>#N/A</v>
      </c>
    </row>
    <row r="263" spans="1:23" ht="19.5" customHeight="1" thickTop="1" thickBot="1" x14ac:dyDescent="0.3">
      <c r="A263" s="209"/>
      <c r="C263" s="43"/>
      <c r="D263" s="43"/>
      <c r="E263" s="43"/>
      <c r="F263" s="136"/>
      <c r="G263" s="43"/>
      <c r="H263" s="43"/>
      <c r="I263" s="43"/>
      <c r="J263" s="196"/>
      <c r="K263" s="196"/>
      <c r="L263" s="44"/>
      <c r="M263" s="130"/>
      <c r="N263" s="41">
        <f>IF(AND(J263&gt;0,K263&gt;0),N262,  IF(AND(K263&lt;&gt;"",K263&lt;&gt;0),IF(AND(L263="Pago",OR(E263='PC Receitas'!$AZ$16,E263='PC Receitas'!$AZ$17,E263='PC Receitas'!$AZ$18,E263='PC Receitas'!$AZ$19,E263='PC Receitas'!$AZ$20,E263='PC Receitas'!$AZ$21,E263='PC Receitas'!$AZ$22,E263='PC Receitas'!$AZ$23)),N262-K263,N262),IF(AND(L263="Pago",OR(E263='PC Receitas'!$AZ$4,E263='PC Receitas'!$AZ$5,E263='PC Receitas'!$AZ$6)),N262+J263,N262)))</f>
        <v>10600.150000000003</v>
      </c>
      <c r="S263" s="112" t="e">
        <f t="shared" si="16"/>
        <v>#N/A</v>
      </c>
      <c r="T263" s="109" t="e">
        <f t="shared" si="17"/>
        <v>#N/A</v>
      </c>
      <c r="U263" s="109" t="e">
        <f t="shared" si="18"/>
        <v>#N/A</v>
      </c>
      <c r="V263" s="109" t="e">
        <f t="shared" si="19"/>
        <v>#N/A</v>
      </c>
      <c r="W263" s="239" t="e">
        <f>VLOOKUP(E263,'PC Receitas'!$AZ$4:$BB$23,3,FALSE)</f>
        <v>#N/A</v>
      </c>
    </row>
    <row r="264" spans="1:23" ht="19.5" customHeight="1" thickTop="1" thickBot="1" x14ac:dyDescent="0.3">
      <c r="A264" s="209"/>
      <c r="C264" s="43"/>
      <c r="D264" s="43"/>
      <c r="E264" s="43"/>
      <c r="F264" s="136"/>
      <c r="G264" s="43"/>
      <c r="H264" s="43"/>
      <c r="I264" s="43"/>
      <c r="J264" s="196"/>
      <c r="K264" s="196"/>
      <c r="L264" s="44"/>
      <c r="M264" s="130"/>
      <c r="N264" s="41">
        <f>IF(AND(J264&gt;0,K264&gt;0),N263,  IF(AND(K264&lt;&gt;"",K264&lt;&gt;0),IF(AND(L264="Pago",OR(E264='PC Receitas'!$AZ$16,E264='PC Receitas'!$AZ$17,E264='PC Receitas'!$AZ$18,E264='PC Receitas'!$AZ$19,E264='PC Receitas'!$AZ$20,E264='PC Receitas'!$AZ$21,E264='PC Receitas'!$AZ$22,E264='PC Receitas'!$AZ$23)),N263-K264,N263),IF(AND(L264="Pago",OR(E264='PC Receitas'!$AZ$4,E264='PC Receitas'!$AZ$5,E264='PC Receitas'!$AZ$6)),N263+J264,N263)))</f>
        <v>10600.150000000003</v>
      </c>
      <c r="S264" s="112" t="e">
        <f t="shared" si="16"/>
        <v>#N/A</v>
      </c>
      <c r="T264" s="109" t="e">
        <f t="shared" si="17"/>
        <v>#N/A</v>
      </c>
      <c r="U264" s="109" t="e">
        <f t="shared" si="18"/>
        <v>#N/A</v>
      </c>
      <c r="V264" s="109" t="e">
        <f t="shared" si="19"/>
        <v>#N/A</v>
      </c>
      <c r="W264" s="239" t="e">
        <f>VLOOKUP(E264,'PC Receitas'!$AZ$4:$BB$23,3,FALSE)</f>
        <v>#N/A</v>
      </c>
    </row>
    <row r="265" spans="1:23" ht="19.5" customHeight="1" thickTop="1" thickBot="1" x14ac:dyDescent="0.3">
      <c r="A265" s="209"/>
      <c r="C265" s="43"/>
      <c r="D265" s="43"/>
      <c r="E265" s="43"/>
      <c r="F265" s="136"/>
      <c r="G265" s="43"/>
      <c r="H265" s="43"/>
      <c r="I265" s="43"/>
      <c r="J265" s="196"/>
      <c r="K265" s="196"/>
      <c r="L265" s="44"/>
      <c r="M265" s="130"/>
      <c r="N265" s="41">
        <f>IF(AND(J265&gt;0,K265&gt;0),N264,  IF(AND(K265&lt;&gt;"",K265&lt;&gt;0),IF(AND(L265="Pago",OR(E265='PC Receitas'!$AZ$16,E265='PC Receitas'!$AZ$17,E265='PC Receitas'!$AZ$18,E265='PC Receitas'!$AZ$19,E265='PC Receitas'!$AZ$20,E265='PC Receitas'!$AZ$21,E265='PC Receitas'!$AZ$22,E265='PC Receitas'!$AZ$23)),N264-K265,N264),IF(AND(L265="Pago",OR(E265='PC Receitas'!$AZ$4,E265='PC Receitas'!$AZ$5,E265='PC Receitas'!$AZ$6)),N264+J265,N264)))</f>
        <v>10600.150000000003</v>
      </c>
      <c r="S265" s="112" t="e">
        <f t="shared" si="16"/>
        <v>#N/A</v>
      </c>
      <c r="T265" s="109" t="e">
        <f t="shared" si="17"/>
        <v>#N/A</v>
      </c>
      <c r="U265" s="109" t="e">
        <f t="shared" si="18"/>
        <v>#N/A</v>
      </c>
      <c r="V265" s="109" t="e">
        <f t="shared" si="19"/>
        <v>#N/A</v>
      </c>
      <c r="W265" s="239" t="e">
        <f>VLOOKUP(E265,'PC Receitas'!$AZ$4:$BB$23,3,FALSE)</f>
        <v>#N/A</v>
      </c>
    </row>
    <row r="266" spans="1:23" ht="19.5" customHeight="1" thickTop="1" thickBot="1" x14ac:dyDescent="0.3">
      <c r="A266" s="209"/>
      <c r="C266" s="43"/>
      <c r="D266" s="43"/>
      <c r="E266" s="43"/>
      <c r="F266" s="136"/>
      <c r="G266" s="43"/>
      <c r="H266" s="43"/>
      <c r="I266" s="43"/>
      <c r="J266" s="196"/>
      <c r="K266" s="196"/>
      <c r="L266" s="44"/>
      <c r="M266" s="130"/>
      <c r="N266" s="41">
        <f>IF(AND(J266&gt;0,K266&gt;0),N265,  IF(AND(K266&lt;&gt;"",K266&lt;&gt;0),IF(AND(L266="Pago",OR(E266='PC Receitas'!$AZ$16,E266='PC Receitas'!$AZ$17,E266='PC Receitas'!$AZ$18,E266='PC Receitas'!$AZ$19,E266='PC Receitas'!$AZ$20,E266='PC Receitas'!$AZ$21,E266='PC Receitas'!$AZ$22,E266='PC Receitas'!$AZ$23)),N265-K266,N265),IF(AND(L266="Pago",OR(E266='PC Receitas'!$AZ$4,E266='PC Receitas'!$AZ$5,E266='PC Receitas'!$AZ$6)),N265+J266,N265)))</f>
        <v>10600.150000000003</v>
      </c>
      <c r="S266" s="112" t="e">
        <f t="shared" si="16"/>
        <v>#N/A</v>
      </c>
      <c r="T266" s="109" t="e">
        <f t="shared" si="17"/>
        <v>#N/A</v>
      </c>
      <c r="U266" s="109" t="e">
        <f t="shared" si="18"/>
        <v>#N/A</v>
      </c>
      <c r="V266" s="109" t="e">
        <f t="shared" si="19"/>
        <v>#N/A</v>
      </c>
      <c r="W266" s="239" t="e">
        <f>VLOOKUP(E266,'PC Receitas'!$AZ$4:$BB$23,3,FALSE)</f>
        <v>#N/A</v>
      </c>
    </row>
    <row r="267" spans="1:23" ht="19.5" customHeight="1" thickTop="1" thickBot="1" x14ac:dyDescent="0.3">
      <c r="A267" s="209"/>
      <c r="C267" s="43"/>
      <c r="D267" s="43"/>
      <c r="E267" s="43"/>
      <c r="F267" s="136"/>
      <c r="G267" s="43"/>
      <c r="H267" s="43"/>
      <c r="I267" s="43"/>
      <c r="J267" s="196"/>
      <c r="K267" s="196"/>
      <c r="L267" s="44"/>
      <c r="M267" s="130"/>
      <c r="N267" s="41">
        <f>IF(AND(J267&gt;0,K267&gt;0),N266,  IF(AND(K267&lt;&gt;"",K267&lt;&gt;0),IF(AND(L267="Pago",OR(E267='PC Receitas'!$AZ$16,E267='PC Receitas'!$AZ$17,E267='PC Receitas'!$AZ$18,E267='PC Receitas'!$AZ$19,E267='PC Receitas'!$AZ$20,E267='PC Receitas'!$AZ$21,E267='PC Receitas'!$AZ$22,E267='PC Receitas'!$AZ$23)),N266-K267,N266),IF(AND(L267="Pago",OR(E267='PC Receitas'!$AZ$4,E267='PC Receitas'!$AZ$5,E267='PC Receitas'!$AZ$6)),N266+J267,N266)))</f>
        <v>10600.150000000003</v>
      </c>
      <c r="S267" s="112" t="e">
        <f t="shared" si="16"/>
        <v>#N/A</v>
      </c>
      <c r="T267" s="109" t="e">
        <f t="shared" si="17"/>
        <v>#N/A</v>
      </c>
      <c r="U267" s="109" t="e">
        <f t="shared" si="18"/>
        <v>#N/A</v>
      </c>
      <c r="V267" s="109" t="e">
        <f t="shared" si="19"/>
        <v>#N/A</v>
      </c>
      <c r="W267" s="239" t="e">
        <f>VLOOKUP(E267,'PC Receitas'!$AZ$4:$BB$23,3,FALSE)</f>
        <v>#N/A</v>
      </c>
    </row>
    <row r="268" spans="1:23" ht="19.5" customHeight="1" thickTop="1" thickBot="1" x14ac:dyDescent="0.3">
      <c r="A268" s="209"/>
      <c r="C268" s="43"/>
      <c r="D268" s="43"/>
      <c r="E268" s="43"/>
      <c r="F268" s="136"/>
      <c r="G268" s="43"/>
      <c r="H268" s="43"/>
      <c r="I268" s="43"/>
      <c r="J268" s="196"/>
      <c r="K268" s="196"/>
      <c r="L268" s="44"/>
      <c r="M268" s="130"/>
      <c r="N268" s="41">
        <f>IF(AND(J268&gt;0,K268&gt;0),N267,  IF(AND(K268&lt;&gt;"",K268&lt;&gt;0),IF(AND(L268="Pago",OR(E268='PC Receitas'!$AZ$16,E268='PC Receitas'!$AZ$17,E268='PC Receitas'!$AZ$18,E268='PC Receitas'!$AZ$19,E268='PC Receitas'!$AZ$20,E268='PC Receitas'!$AZ$21,E268='PC Receitas'!$AZ$22,E268='PC Receitas'!$AZ$23)),N267-K268,N267),IF(AND(L268="Pago",OR(E268='PC Receitas'!$AZ$4,E268='PC Receitas'!$AZ$5,E268='PC Receitas'!$AZ$6)),N267+J268,N267)))</f>
        <v>10600.150000000003</v>
      </c>
      <c r="S268" s="112" t="e">
        <f t="shared" si="16"/>
        <v>#N/A</v>
      </c>
      <c r="T268" s="109" t="e">
        <f t="shared" si="17"/>
        <v>#N/A</v>
      </c>
      <c r="U268" s="109" t="e">
        <f t="shared" si="18"/>
        <v>#N/A</v>
      </c>
      <c r="V268" s="109" t="e">
        <f t="shared" si="19"/>
        <v>#N/A</v>
      </c>
      <c r="W268" s="239" t="e">
        <f>VLOOKUP(E268,'PC Receitas'!$AZ$4:$BB$23,3,FALSE)</f>
        <v>#N/A</v>
      </c>
    </row>
    <row r="269" spans="1:23" ht="19.5" customHeight="1" thickTop="1" thickBot="1" x14ac:dyDescent="0.3">
      <c r="A269" s="209"/>
      <c r="C269" s="43"/>
      <c r="D269" s="43"/>
      <c r="E269" s="43"/>
      <c r="F269" s="136"/>
      <c r="G269" s="43"/>
      <c r="H269" s="43"/>
      <c r="I269" s="43"/>
      <c r="J269" s="196"/>
      <c r="K269" s="196"/>
      <c r="L269" s="44"/>
      <c r="M269" s="130"/>
      <c r="N269" s="41">
        <f>IF(AND(J269&gt;0,K269&gt;0),N268,  IF(AND(K269&lt;&gt;"",K269&lt;&gt;0),IF(AND(L269="Pago",OR(E269='PC Receitas'!$AZ$16,E269='PC Receitas'!$AZ$17,E269='PC Receitas'!$AZ$18,E269='PC Receitas'!$AZ$19,E269='PC Receitas'!$AZ$20,E269='PC Receitas'!$AZ$21,E269='PC Receitas'!$AZ$22,E269='PC Receitas'!$AZ$23)),N268-K269,N268),IF(AND(L269="Pago",OR(E269='PC Receitas'!$AZ$4,E269='PC Receitas'!$AZ$5,E269='PC Receitas'!$AZ$6)),N268+J269,N268)))</f>
        <v>10600.150000000003</v>
      </c>
      <c r="S269" s="112" t="e">
        <f t="shared" si="16"/>
        <v>#N/A</v>
      </c>
      <c r="T269" s="109" t="e">
        <f t="shared" si="17"/>
        <v>#N/A</v>
      </c>
      <c r="U269" s="109" t="e">
        <f t="shared" si="18"/>
        <v>#N/A</v>
      </c>
      <c r="V269" s="109" t="e">
        <f t="shared" si="19"/>
        <v>#N/A</v>
      </c>
      <c r="W269" s="239" t="e">
        <f>VLOOKUP(E269,'PC Receitas'!$AZ$4:$BB$23,3,FALSE)</f>
        <v>#N/A</v>
      </c>
    </row>
    <row r="270" spans="1:23" ht="19.5" customHeight="1" thickTop="1" thickBot="1" x14ac:dyDescent="0.3">
      <c r="A270" s="209"/>
      <c r="C270" s="43"/>
      <c r="D270" s="43"/>
      <c r="E270" s="43"/>
      <c r="F270" s="136"/>
      <c r="G270" s="43"/>
      <c r="H270" s="43"/>
      <c r="I270" s="43"/>
      <c r="J270" s="196"/>
      <c r="K270" s="196"/>
      <c r="L270" s="44"/>
      <c r="M270" s="130"/>
      <c r="N270" s="41">
        <f>IF(AND(J270&gt;0,K270&gt;0),N269,  IF(AND(K270&lt;&gt;"",K270&lt;&gt;0),IF(AND(L270="Pago",OR(E270='PC Receitas'!$AZ$16,E270='PC Receitas'!$AZ$17,E270='PC Receitas'!$AZ$18,E270='PC Receitas'!$AZ$19,E270='PC Receitas'!$AZ$20,E270='PC Receitas'!$AZ$21,E270='PC Receitas'!$AZ$22,E270='PC Receitas'!$AZ$23)),N269-K270,N269),IF(AND(L270="Pago",OR(E270='PC Receitas'!$AZ$4,E270='PC Receitas'!$AZ$5,E270='PC Receitas'!$AZ$6)),N269+J270,N269)))</f>
        <v>10600.150000000003</v>
      </c>
      <c r="S270" s="112" t="e">
        <f t="shared" si="16"/>
        <v>#N/A</v>
      </c>
      <c r="T270" s="109" t="e">
        <f t="shared" si="17"/>
        <v>#N/A</v>
      </c>
      <c r="U270" s="109" t="e">
        <f t="shared" si="18"/>
        <v>#N/A</v>
      </c>
      <c r="V270" s="109" t="e">
        <f t="shared" si="19"/>
        <v>#N/A</v>
      </c>
      <c r="W270" s="239" t="e">
        <f>VLOOKUP(E270,'PC Receitas'!$AZ$4:$BB$23,3,FALSE)</f>
        <v>#N/A</v>
      </c>
    </row>
    <row r="271" spans="1:23" ht="19.5" customHeight="1" thickTop="1" thickBot="1" x14ac:dyDescent="0.3">
      <c r="A271" s="209"/>
      <c r="C271" s="43"/>
      <c r="D271" s="43"/>
      <c r="E271" s="43"/>
      <c r="F271" s="136"/>
      <c r="G271" s="43"/>
      <c r="H271" s="43"/>
      <c r="I271" s="43"/>
      <c r="J271" s="196"/>
      <c r="K271" s="196"/>
      <c r="L271" s="44"/>
      <c r="M271" s="130"/>
      <c r="N271" s="41">
        <f>IF(AND(J271&gt;0,K271&gt;0),N270,  IF(AND(K271&lt;&gt;"",K271&lt;&gt;0),IF(AND(L271="Pago",OR(E271='PC Receitas'!$AZ$16,E271='PC Receitas'!$AZ$17,E271='PC Receitas'!$AZ$18,E271='PC Receitas'!$AZ$19,E271='PC Receitas'!$AZ$20,E271='PC Receitas'!$AZ$21,E271='PC Receitas'!$AZ$22,E271='PC Receitas'!$AZ$23)),N270-K271,N270),IF(AND(L271="Pago",OR(E271='PC Receitas'!$AZ$4,E271='PC Receitas'!$AZ$5,E271='PC Receitas'!$AZ$6)),N270+J271,N270)))</f>
        <v>10600.150000000003</v>
      </c>
      <c r="S271" s="112" t="e">
        <f t="shared" si="16"/>
        <v>#N/A</v>
      </c>
      <c r="T271" s="109" t="e">
        <f t="shared" si="17"/>
        <v>#N/A</v>
      </c>
      <c r="U271" s="109" t="e">
        <f t="shared" si="18"/>
        <v>#N/A</v>
      </c>
      <c r="V271" s="109" t="e">
        <f t="shared" si="19"/>
        <v>#N/A</v>
      </c>
      <c r="W271" s="239" t="e">
        <f>VLOOKUP(E271,'PC Receitas'!$AZ$4:$BB$23,3,FALSE)</f>
        <v>#N/A</v>
      </c>
    </row>
    <row r="272" spans="1:23" ht="19.5" customHeight="1" thickTop="1" thickBot="1" x14ac:dyDescent="0.3">
      <c r="A272" s="209"/>
      <c r="C272" s="43"/>
      <c r="D272" s="43"/>
      <c r="E272" s="43"/>
      <c r="F272" s="136"/>
      <c r="G272" s="43"/>
      <c r="H272" s="43"/>
      <c r="I272" s="43"/>
      <c r="J272" s="196"/>
      <c r="K272" s="196"/>
      <c r="L272" s="44"/>
      <c r="M272" s="130"/>
      <c r="N272" s="41">
        <f>IF(AND(J272&gt;0,K272&gt;0),N271,  IF(AND(K272&lt;&gt;"",K272&lt;&gt;0),IF(AND(L272="Pago",OR(E272='PC Receitas'!$AZ$16,E272='PC Receitas'!$AZ$17,E272='PC Receitas'!$AZ$18,E272='PC Receitas'!$AZ$19,E272='PC Receitas'!$AZ$20,E272='PC Receitas'!$AZ$21,E272='PC Receitas'!$AZ$22,E272='PC Receitas'!$AZ$23)),N271-K272,N271),IF(AND(L272="Pago",OR(E272='PC Receitas'!$AZ$4,E272='PC Receitas'!$AZ$5,E272='PC Receitas'!$AZ$6)),N271+J272,N271)))</f>
        <v>10600.150000000003</v>
      </c>
      <c r="S272" s="112" t="e">
        <f t="shared" si="16"/>
        <v>#N/A</v>
      </c>
      <c r="T272" s="109" t="e">
        <f t="shared" si="17"/>
        <v>#N/A</v>
      </c>
      <c r="U272" s="109" t="e">
        <f t="shared" si="18"/>
        <v>#N/A</v>
      </c>
      <c r="V272" s="109" t="e">
        <f t="shared" si="19"/>
        <v>#N/A</v>
      </c>
      <c r="W272" s="239" t="e">
        <f>VLOOKUP(E272,'PC Receitas'!$AZ$4:$BB$23,3,FALSE)</f>
        <v>#N/A</v>
      </c>
    </row>
    <row r="273" spans="1:23" ht="19.5" customHeight="1" thickTop="1" thickBot="1" x14ac:dyDescent="0.3">
      <c r="A273" s="209"/>
      <c r="C273" s="43"/>
      <c r="D273" s="43"/>
      <c r="E273" s="43"/>
      <c r="F273" s="136"/>
      <c r="G273" s="43"/>
      <c r="H273" s="43"/>
      <c r="I273" s="43"/>
      <c r="J273" s="196"/>
      <c r="K273" s="196"/>
      <c r="L273" s="44"/>
      <c r="M273" s="130"/>
      <c r="N273" s="41">
        <f>IF(AND(J273&gt;0,K273&gt;0),N272,  IF(AND(K273&lt;&gt;"",K273&lt;&gt;0),IF(AND(L273="Pago",OR(E273='PC Receitas'!$AZ$16,E273='PC Receitas'!$AZ$17,E273='PC Receitas'!$AZ$18,E273='PC Receitas'!$AZ$19,E273='PC Receitas'!$AZ$20,E273='PC Receitas'!$AZ$21,E273='PC Receitas'!$AZ$22,E273='PC Receitas'!$AZ$23)),N272-K273,N272),IF(AND(L273="Pago",OR(E273='PC Receitas'!$AZ$4,E273='PC Receitas'!$AZ$5,E273='PC Receitas'!$AZ$6)),N272+J273,N272)))</f>
        <v>10600.150000000003</v>
      </c>
      <c r="S273" s="112" t="e">
        <f t="shared" si="16"/>
        <v>#N/A</v>
      </c>
      <c r="T273" s="109" t="e">
        <f t="shared" si="17"/>
        <v>#N/A</v>
      </c>
      <c r="U273" s="109" t="e">
        <f t="shared" si="18"/>
        <v>#N/A</v>
      </c>
      <c r="V273" s="109" t="e">
        <f t="shared" si="19"/>
        <v>#N/A</v>
      </c>
      <c r="W273" s="239" t="e">
        <f>VLOOKUP(E273,'PC Receitas'!$AZ$4:$BB$23,3,FALSE)</f>
        <v>#N/A</v>
      </c>
    </row>
    <row r="274" spans="1:23" ht="19.5" customHeight="1" thickTop="1" thickBot="1" x14ac:dyDescent="0.3">
      <c r="A274" s="209"/>
      <c r="C274" s="43"/>
      <c r="D274" s="43"/>
      <c r="E274" s="43"/>
      <c r="F274" s="136"/>
      <c r="G274" s="43"/>
      <c r="H274" s="43"/>
      <c r="I274" s="43"/>
      <c r="J274" s="196"/>
      <c r="K274" s="196"/>
      <c r="L274" s="44"/>
      <c r="M274" s="130"/>
      <c r="N274" s="41">
        <f>IF(AND(J274&gt;0,K274&gt;0),N273,  IF(AND(K274&lt;&gt;"",K274&lt;&gt;0),IF(AND(L274="Pago",OR(E274='PC Receitas'!$AZ$16,E274='PC Receitas'!$AZ$17,E274='PC Receitas'!$AZ$18,E274='PC Receitas'!$AZ$19,E274='PC Receitas'!$AZ$20,E274='PC Receitas'!$AZ$21,E274='PC Receitas'!$AZ$22,E274='PC Receitas'!$AZ$23)),N273-K274,N273),IF(AND(L274="Pago",OR(E274='PC Receitas'!$AZ$4,E274='PC Receitas'!$AZ$5,E274='PC Receitas'!$AZ$6)),N273+J274,N273)))</f>
        <v>10600.150000000003</v>
      </c>
      <c r="S274" s="112" t="e">
        <f t="shared" si="16"/>
        <v>#N/A</v>
      </c>
      <c r="T274" s="109" t="e">
        <f t="shared" si="17"/>
        <v>#N/A</v>
      </c>
      <c r="U274" s="109" t="e">
        <f t="shared" si="18"/>
        <v>#N/A</v>
      </c>
      <c r="V274" s="109" t="e">
        <f t="shared" si="19"/>
        <v>#N/A</v>
      </c>
      <c r="W274" s="239" t="e">
        <f>VLOOKUP(E274,'PC Receitas'!$AZ$4:$BB$23,3,FALSE)</f>
        <v>#N/A</v>
      </c>
    </row>
    <row r="275" spans="1:23" ht="19.5" customHeight="1" thickTop="1" thickBot="1" x14ac:dyDescent="0.3">
      <c r="A275" s="209"/>
      <c r="C275" s="43"/>
      <c r="D275" s="43"/>
      <c r="E275" s="43"/>
      <c r="F275" s="136"/>
      <c r="G275" s="43"/>
      <c r="H275" s="43"/>
      <c r="I275" s="43"/>
      <c r="J275" s="196"/>
      <c r="K275" s="196"/>
      <c r="L275" s="44"/>
      <c r="M275" s="130"/>
      <c r="N275" s="41">
        <f>IF(AND(J275&gt;0,K275&gt;0),N274,  IF(AND(K275&lt;&gt;"",K275&lt;&gt;0),IF(AND(L275="Pago",OR(E275='PC Receitas'!$AZ$16,E275='PC Receitas'!$AZ$17,E275='PC Receitas'!$AZ$18,E275='PC Receitas'!$AZ$19,E275='PC Receitas'!$AZ$20,E275='PC Receitas'!$AZ$21,E275='PC Receitas'!$AZ$22,E275='PC Receitas'!$AZ$23)),N274-K275,N274),IF(AND(L275="Pago",OR(E275='PC Receitas'!$AZ$4,E275='PC Receitas'!$AZ$5,E275='PC Receitas'!$AZ$6)),N274+J275,N274)))</f>
        <v>10600.150000000003</v>
      </c>
      <c r="S275" s="112" t="e">
        <f t="shared" si="16"/>
        <v>#N/A</v>
      </c>
      <c r="T275" s="109" t="e">
        <f t="shared" si="17"/>
        <v>#N/A</v>
      </c>
      <c r="U275" s="109" t="e">
        <f t="shared" si="18"/>
        <v>#N/A</v>
      </c>
      <c r="V275" s="109" t="e">
        <f t="shared" si="19"/>
        <v>#N/A</v>
      </c>
      <c r="W275" s="239" t="e">
        <f>VLOOKUP(E275,'PC Receitas'!$AZ$4:$BB$23,3,FALSE)</f>
        <v>#N/A</v>
      </c>
    </row>
    <row r="276" spans="1:23" ht="19.5" customHeight="1" thickTop="1" thickBot="1" x14ac:dyDescent="0.3">
      <c r="A276" s="209"/>
      <c r="C276" s="43"/>
      <c r="D276" s="43"/>
      <c r="E276" s="43"/>
      <c r="F276" s="136"/>
      <c r="G276" s="43"/>
      <c r="H276" s="43"/>
      <c r="I276" s="43"/>
      <c r="J276" s="196"/>
      <c r="K276" s="196"/>
      <c r="L276" s="44"/>
      <c r="M276" s="130"/>
      <c r="N276" s="41">
        <f>IF(AND(J276&gt;0,K276&gt;0),N275,  IF(AND(K276&lt;&gt;"",K276&lt;&gt;0),IF(AND(L276="Pago",OR(E276='PC Receitas'!$AZ$16,E276='PC Receitas'!$AZ$17,E276='PC Receitas'!$AZ$18,E276='PC Receitas'!$AZ$19,E276='PC Receitas'!$AZ$20,E276='PC Receitas'!$AZ$21,E276='PC Receitas'!$AZ$22,E276='PC Receitas'!$AZ$23)),N275-K276,N275),IF(AND(L276="Pago",OR(E276='PC Receitas'!$AZ$4,E276='PC Receitas'!$AZ$5,E276='PC Receitas'!$AZ$6)),N275+J276,N275)))</f>
        <v>10600.150000000003</v>
      </c>
      <c r="S276" s="112" t="e">
        <f t="shared" si="16"/>
        <v>#N/A</v>
      </c>
      <c r="T276" s="109" t="e">
        <f t="shared" si="17"/>
        <v>#N/A</v>
      </c>
      <c r="U276" s="109" t="e">
        <f t="shared" si="18"/>
        <v>#N/A</v>
      </c>
      <c r="V276" s="109" t="e">
        <f t="shared" si="19"/>
        <v>#N/A</v>
      </c>
      <c r="W276" s="239" t="e">
        <f>VLOOKUP(E276,'PC Receitas'!$AZ$4:$BB$23,3,FALSE)</f>
        <v>#N/A</v>
      </c>
    </row>
    <row r="277" spans="1:23" ht="19.5" customHeight="1" thickTop="1" thickBot="1" x14ac:dyDescent="0.3">
      <c r="A277" s="209"/>
      <c r="C277" s="43"/>
      <c r="D277" s="43"/>
      <c r="E277" s="43"/>
      <c r="F277" s="136"/>
      <c r="G277" s="43"/>
      <c r="H277" s="43"/>
      <c r="I277" s="43"/>
      <c r="J277" s="196"/>
      <c r="K277" s="196"/>
      <c r="L277" s="44"/>
      <c r="M277" s="130"/>
      <c r="N277" s="41">
        <f>IF(AND(J277&gt;0,K277&gt;0),N276,  IF(AND(K277&lt;&gt;"",K277&lt;&gt;0),IF(AND(L277="Pago",OR(E277='PC Receitas'!$AZ$16,E277='PC Receitas'!$AZ$17,E277='PC Receitas'!$AZ$18,E277='PC Receitas'!$AZ$19,E277='PC Receitas'!$AZ$20,E277='PC Receitas'!$AZ$21,E277='PC Receitas'!$AZ$22,E277='PC Receitas'!$AZ$23)),N276-K277,N276),IF(AND(L277="Pago",OR(E277='PC Receitas'!$AZ$4,E277='PC Receitas'!$AZ$5,E277='PC Receitas'!$AZ$6)),N276+J277,N276)))</f>
        <v>10600.150000000003</v>
      </c>
      <c r="S277" s="112" t="e">
        <f t="shared" si="16"/>
        <v>#N/A</v>
      </c>
      <c r="T277" s="109" t="e">
        <f t="shared" si="17"/>
        <v>#N/A</v>
      </c>
      <c r="U277" s="109" t="e">
        <f t="shared" si="18"/>
        <v>#N/A</v>
      </c>
      <c r="V277" s="109" t="e">
        <f t="shared" si="19"/>
        <v>#N/A</v>
      </c>
      <c r="W277" s="239" t="e">
        <f>VLOOKUP(E277,'PC Receitas'!$AZ$4:$BB$23,3,FALSE)</f>
        <v>#N/A</v>
      </c>
    </row>
    <row r="278" spans="1:23" ht="19.5" customHeight="1" thickTop="1" thickBot="1" x14ac:dyDescent="0.3">
      <c r="A278" s="209"/>
      <c r="C278" s="43"/>
      <c r="D278" s="43"/>
      <c r="E278" s="43"/>
      <c r="F278" s="136"/>
      <c r="G278" s="43"/>
      <c r="H278" s="43"/>
      <c r="I278" s="43"/>
      <c r="J278" s="196"/>
      <c r="K278" s="196"/>
      <c r="L278" s="44"/>
      <c r="M278" s="130"/>
      <c r="N278" s="41">
        <f>IF(AND(J278&gt;0,K278&gt;0),N277,  IF(AND(K278&lt;&gt;"",K278&lt;&gt;0),IF(AND(L278="Pago",OR(E278='PC Receitas'!$AZ$16,E278='PC Receitas'!$AZ$17,E278='PC Receitas'!$AZ$18,E278='PC Receitas'!$AZ$19,E278='PC Receitas'!$AZ$20,E278='PC Receitas'!$AZ$21,E278='PC Receitas'!$AZ$22,E278='PC Receitas'!$AZ$23)),N277-K278,N277),IF(AND(L278="Pago",OR(E278='PC Receitas'!$AZ$4,E278='PC Receitas'!$AZ$5,E278='PC Receitas'!$AZ$6)),N277+J278,N277)))</f>
        <v>10600.150000000003</v>
      </c>
      <c r="S278" s="112" t="e">
        <f t="shared" si="16"/>
        <v>#N/A</v>
      </c>
      <c r="T278" s="109" t="e">
        <f t="shared" si="17"/>
        <v>#N/A</v>
      </c>
      <c r="U278" s="109" t="e">
        <f t="shared" si="18"/>
        <v>#N/A</v>
      </c>
      <c r="V278" s="109" t="e">
        <f t="shared" si="19"/>
        <v>#N/A</v>
      </c>
      <c r="W278" s="239" t="e">
        <f>VLOOKUP(E278,'PC Receitas'!$AZ$4:$BB$23,3,FALSE)</f>
        <v>#N/A</v>
      </c>
    </row>
    <row r="279" spans="1:23" ht="19.5" customHeight="1" thickTop="1" thickBot="1" x14ac:dyDescent="0.3">
      <c r="A279" s="209"/>
      <c r="C279" s="43"/>
      <c r="D279" s="43"/>
      <c r="E279" s="43"/>
      <c r="F279" s="136"/>
      <c r="G279" s="43"/>
      <c r="H279" s="43"/>
      <c r="I279" s="43"/>
      <c r="J279" s="196"/>
      <c r="K279" s="196"/>
      <c r="L279" s="44"/>
      <c r="M279" s="130"/>
      <c r="N279" s="41">
        <f>IF(AND(J279&gt;0,K279&gt;0),N278,  IF(AND(K279&lt;&gt;"",K279&lt;&gt;0),IF(AND(L279="Pago",OR(E279='PC Receitas'!$AZ$16,E279='PC Receitas'!$AZ$17,E279='PC Receitas'!$AZ$18,E279='PC Receitas'!$AZ$19,E279='PC Receitas'!$AZ$20,E279='PC Receitas'!$AZ$21,E279='PC Receitas'!$AZ$22,E279='PC Receitas'!$AZ$23)),N278-K279,N278),IF(AND(L279="Pago",OR(E279='PC Receitas'!$AZ$4,E279='PC Receitas'!$AZ$5,E279='PC Receitas'!$AZ$6)),N278+J279,N278)))</f>
        <v>10600.150000000003</v>
      </c>
      <c r="S279" s="112" t="e">
        <f t="shared" si="16"/>
        <v>#N/A</v>
      </c>
      <c r="T279" s="109" t="e">
        <f t="shared" si="17"/>
        <v>#N/A</v>
      </c>
      <c r="U279" s="109" t="e">
        <f t="shared" si="18"/>
        <v>#N/A</v>
      </c>
      <c r="V279" s="109" t="e">
        <f t="shared" si="19"/>
        <v>#N/A</v>
      </c>
      <c r="W279" s="239" t="e">
        <f>VLOOKUP(E279,'PC Receitas'!$AZ$4:$BB$23,3,FALSE)</f>
        <v>#N/A</v>
      </c>
    </row>
    <row r="280" spans="1:23" ht="19.5" customHeight="1" thickTop="1" thickBot="1" x14ac:dyDescent="0.3">
      <c r="A280" s="209"/>
      <c r="C280" s="43"/>
      <c r="D280" s="43"/>
      <c r="E280" s="43"/>
      <c r="F280" s="136"/>
      <c r="G280" s="43"/>
      <c r="H280" s="43"/>
      <c r="I280" s="43"/>
      <c r="J280" s="196"/>
      <c r="K280" s="196"/>
      <c r="L280" s="44"/>
      <c r="M280" s="130"/>
      <c r="N280" s="41">
        <f>IF(AND(J280&gt;0,K280&gt;0),N279,  IF(AND(K280&lt;&gt;"",K280&lt;&gt;0),IF(AND(L280="Pago",OR(E280='PC Receitas'!$AZ$16,E280='PC Receitas'!$AZ$17,E280='PC Receitas'!$AZ$18,E280='PC Receitas'!$AZ$19,E280='PC Receitas'!$AZ$20,E280='PC Receitas'!$AZ$21,E280='PC Receitas'!$AZ$22,E280='PC Receitas'!$AZ$23)),N279-K280,N279),IF(AND(L280="Pago",OR(E280='PC Receitas'!$AZ$4,E280='PC Receitas'!$AZ$5,E280='PC Receitas'!$AZ$6)),N279+J280,N279)))</f>
        <v>10600.150000000003</v>
      </c>
      <c r="S280" s="112" t="e">
        <f t="shared" si="16"/>
        <v>#N/A</v>
      </c>
      <c r="T280" s="109" t="e">
        <f t="shared" si="17"/>
        <v>#N/A</v>
      </c>
      <c r="U280" s="109" t="e">
        <f t="shared" si="18"/>
        <v>#N/A</v>
      </c>
      <c r="V280" s="109" t="e">
        <f t="shared" si="19"/>
        <v>#N/A</v>
      </c>
      <c r="W280" s="239" t="e">
        <f>VLOOKUP(E280,'PC Receitas'!$AZ$4:$BB$23,3,FALSE)</f>
        <v>#N/A</v>
      </c>
    </row>
    <row r="281" spans="1:23" ht="19.5" customHeight="1" thickTop="1" thickBot="1" x14ac:dyDescent="0.3">
      <c r="A281" s="209"/>
      <c r="C281" s="43"/>
      <c r="D281" s="43"/>
      <c r="E281" s="43"/>
      <c r="F281" s="136"/>
      <c r="G281" s="43"/>
      <c r="H281" s="43"/>
      <c r="I281" s="43"/>
      <c r="J281" s="196"/>
      <c r="K281" s="196"/>
      <c r="L281" s="44"/>
      <c r="M281" s="130"/>
      <c r="N281" s="41">
        <f>IF(AND(J281&gt;0,K281&gt;0),N280,  IF(AND(K281&lt;&gt;"",K281&lt;&gt;0),IF(AND(L281="Pago",OR(E281='PC Receitas'!$AZ$16,E281='PC Receitas'!$AZ$17,E281='PC Receitas'!$AZ$18,E281='PC Receitas'!$AZ$19,E281='PC Receitas'!$AZ$20,E281='PC Receitas'!$AZ$21,E281='PC Receitas'!$AZ$22,E281='PC Receitas'!$AZ$23)),N280-K281,N280),IF(AND(L281="Pago",OR(E281='PC Receitas'!$AZ$4,E281='PC Receitas'!$AZ$5,E281='PC Receitas'!$AZ$6)),N280+J281,N280)))</f>
        <v>10600.150000000003</v>
      </c>
      <c r="S281" s="112" t="e">
        <f t="shared" si="16"/>
        <v>#N/A</v>
      </c>
      <c r="T281" s="109" t="e">
        <f t="shared" si="17"/>
        <v>#N/A</v>
      </c>
      <c r="U281" s="109" t="e">
        <f t="shared" si="18"/>
        <v>#N/A</v>
      </c>
      <c r="V281" s="109" t="e">
        <f t="shared" si="19"/>
        <v>#N/A</v>
      </c>
      <c r="W281" s="239" t="e">
        <f>VLOOKUP(E281,'PC Receitas'!$AZ$4:$BB$23,3,FALSE)</f>
        <v>#N/A</v>
      </c>
    </row>
    <row r="282" spans="1:23" ht="19.5" customHeight="1" thickTop="1" thickBot="1" x14ac:dyDescent="0.3">
      <c r="A282" s="209"/>
      <c r="C282" s="43"/>
      <c r="D282" s="43"/>
      <c r="E282" s="43"/>
      <c r="F282" s="136"/>
      <c r="G282" s="43"/>
      <c r="H282" s="43"/>
      <c r="I282" s="43"/>
      <c r="J282" s="196"/>
      <c r="K282" s="196"/>
      <c r="L282" s="44"/>
      <c r="M282" s="130"/>
      <c r="N282" s="41">
        <f>IF(AND(J282&gt;0,K282&gt;0),N281,  IF(AND(K282&lt;&gt;"",K282&lt;&gt;0),IF(AND(L282="Pago",OR(E282='PC Receitas'!$AZ$16,E282='PC Receitas'!$AZ$17,E282='PC Receitas'!$AZ$18,E282='PC Receitas'!$AZ$19,E282='PC Receitas'!$AZ$20,E282='PC Receitas'!$AZ$21,E282='PC Receitas'!$AZ$22,E282='PC Receitas'!$AZ$23)),N281-K282,N281),IF(AND(L282="Pago",OR(E282='PC Receitas'!$AZ$4,E282='PC Receitas'!$AZ$5,E282='PC Receitas'!$AZ$6)),N281+J282,N281)))</f>
        <v>10600.150000000003</v>
      </c>
      <c r="S282" s="112" t="e">
        <f t="shared" si="16"/>
        <v>#N/A</v>
      </c>
      <c r="T282" s="109" t="e">
        <f t="shared" si="17"/>
        <v>#N/A</v>
      </c>
      <c r="U282" s="109" t="e">
        <f t="shared" si="18"/>
        <v>#N/A</v>
      </c>
      <c r="V282" s="109" t="e">
        <f t="shared" si="19"/>
        <v>#N/A</v>
      </c>
      <c r="W282" s="239" t="e">
        <f>VLOOKUP(E282,'PC Receitas'!$AZ$4:$BB$23,3,FALSE)</f>
        <v>#N/A</v>
      </c>
    </row>
    <row r="283" spans="1:23" ht="19.5" customHeight="1" thickTop="1" thickBot="1" x14ac:dyDescent="0.3">
      <c r="A283" s="209"/>
      <c r="C283" s="43"/>
      <c r="D283" s="43"/>
      <c r="E283" s="43"/>
      <c r="F283" s="136"/>
      <c r="G283" s="43"/>
      <c r="H283" s="43"/>
      <c r="I283" s="43"/>
      <c r="J283" s="196"/>
      <c r="K283" s="196"/>
      <c r="L283" s="44"/>
      <c r="M283" s="130"/>
      <c r="N283" s="41">
        <f>IF(AND(J283&gt;0,K283&gt;0),N282,  IF(AND(K283&lt;&gt;"",K283&lt;&gt;0),IF(AND(L283="Pago",OR(E283='PC Receitas'!$AZ$16,E283='PC Receitas'!$AZ$17,E283='PC Receitas'!$AZ$18,E283='PC Receitas'!$AZ$19,E283='PC Receitas'!$AZ$20,E283='PC Receitas'!$AZ$21,E283='PC Receitas'!$AZ$22,E283='PC Receitas'!$AZ$23)),N282-K283,N282),IF(AND(L283="Pago",OR(E283='PC Receitas'!$AZ$4,E283='PC Receitas'!$AZ$5,E283='PC Receitas'!$AZ$6)),N282+J283,N282)))</f>
        <v>10600.150000000003</v>
      </c>
      <c r="S283" s="112" t="e">
        <f t="shared" si="16"/>
        <v>#N/A</v>
      </c>
      <c r="T283" s="109" t="e">
        <f t="shared" si="17"/>
        <v>#N/A</v>
      </c>
      <c r="U283" s="109" t="e">
        <f t="shared" si="18"/>
        <v>#N/A</v>
      </c>
      <c r="V283" s="109" t="e">
        <f t="shared" si="19"/>
        <v>#N/A</v>
      </c>
      <c r="W283" s="239" t="e">
        <f>VLOOKUP(E283,'PC Receitas'!$AZ$4:$BB$23,3,FALSE)</f>
        <v>#N/A</v>
      </c>
    </row>
    <row r="284" spans="1:23" ht="19.5" customHeight="1" thickTop="1" thickBot="1" x14ac:dyDescent="0.3">
      <c r="A284" s="209"/>
      <c r="C284" s="43"/>
      <c r="D284" s="43"/>
      <c r="E284" s="43"/>
      <c r="F284" s="136"/>
      <c r="G284" s="43"/>
      <c r="H284" s="43"/>
      <c r="I284" s="43"/>
      <c r="J284" s="196"/>
      <c r="K284" s="196"/>
      <c r="L284" s="44"/>
      <c r="M284" s="130"/>
      <c r="N284" s="41">
        <f>IF(AND(J284&gt;0,K284&gt;0),N283,  IF(AND(K284&lt;&gt;"",K284&lt;&gt;0),IF(AND(L284="Pago",OR(E284='PC Receitas'!$AZ$16,E284='PC Receitas'!$AZ$17,E284='PC Receitas'!$AZ$18,E284='PC Receitas'!$AZ$19,E284='PC Receitas'!$AZ$20,E284='PC Receitas'!$AZ$21,E284='PC Receitas'!$AZ$22,E284='PC Receitas'!$AZ$23)),N283-K284,N283),IF(AND(L284="Pago",OR(E284='PC Receitas'!$AZ$4,E284='PC Receitas'!$AZ$5,E284='PC Receitas'!$AZ$6)),N283+J284,N283)))</f>
        <v>10600.150000000003</v>
      </c>
      <c r="S284" s="112" t="e">
        <f t="shared" si="16"/>
        <v>#N/A</v>
      </c>
      <c r="T284" s="109" t="e">
        <f t="shared" si="17"/>
        <v>#N/A</v>
      </c>
      <c r="U284" s="109" t="e">
        <f t="shared" si="18"/>
        <v>#N/A</v>
      </c>
      <c r="V284" s="109" t="e">
        <f t="shared" si="19"/>
        <v>#N/A</v>
      </c>
      <c r="W284" s="239" t="e">
        <f>VLOOKUP(E284,'PC Receitas'!$AZ$4:$BB$23,3,FALSE)</f>
        <v>#N/A</v>
      </c>
    </row>
    <row r="285" spans="1:23" ht="19.5" customHeight="1" thickTop="1" thickBot="1" x14ac:dyDescent="0.3">
      <c r="A285" s="209"/>
      <c r="C285" s="43"/>
      <c r="D285" s="43"/>
      <c r="E285" s="43"/>
      <c r="F285" s="136"/>
      <c r="G285" s="43"/>
      <c r="H285" s="43"/>
      <c r="I285" s="43"/>
      <c r="J285" s="196"/>
      <c r="K285" s="196"/>
      <c r="L285" s="44"/>
      <c r="M285" s="130"/>
      <c r="N285" s="41">
        <f>IF(AND(J285&gt;0,K285&gt;0),N284,  IF(AND(K285&lt;&gt;"",K285&lt;&gt;0),IF(AND(L285="Pago",OR(E285='PC Receitas'!$AZ$16,E285='PC Receitas'!$AZ$17,E285='PC Receitas'!$AZ$18,E285='PC Receitas'!$AZ$19,E285='PC Receitas'!$AZ$20,E285='PC Receitas'!$AZ$21,E285='PC Receitas'!$AZ$22,E285='PC Receitas'!$AZ$23)),N284-K285,N284),IF(AND(L285="Pago",OR(E285='PC Receitas'!$AZ$4,E285='PC Receitas'!$AZ$5,E285='PC Receitas'!$AZ$6)),N284+J285,N284)))</f>
        <v>10600.150000000003</v>
      </c>
      <c r="S285" s="112" t="e">
        <f t="shared" si="16"/>
        <v>#N/A</v>
      </c>
      <c r="T285" s="109" t="e">
        <f t="shared" si="17"/>
        <v>#N/A</v>
      </c>
      <c r="U285" s="109" t="e">
        <f t="shared" si="18"/>
        <v>#N/A</v>
      </c>
      <c r="V285" s="109" t="e">
        <f t="shared" si="19"/>
        <v>#N/A</v>
      </c>
      <c r="W285" s="239" t="e">
        <f>VLOOKUP(E285,'PC Receitas'!$AZ$4:$BB$23,3,FALSE)</f>
        <v>#N/A</v>
      </c>
    </row>
    <row r="286" spans="1:23" ht="19.5" customHeight="1" thickTop="1" thickBot="1" x14ac:dyDescent="0.3">
      <c r="A286" s="209"/>
      <c r="C286" s="43"/>
      <c r="D286" s="43"/>
      <c r="E286" s="43"/>
      <c r="F286" s="136"/>
      <c r="G286" s="43"/>
      <c r="H286" s="43"/>
      <c r="I286" s="43"/>
      <c r="J286" s="196"/>
      <c r="K286" s="196"/>
      <c r="L286" s="44"/>
      <c r="M286" s="130"/>
      <c r="N286" s="41">
        <f>IF(AND(J286&gt;0,K286&gt;0),N285,  IF(AND(K286&lt;&gt;"",K286&lt;&gt;0),IF(AND(L286="Pago",OR(E286='PC Receitas'!$AZ$16,E286='PC Receitas'!$AZ$17,E286='PC Receitas'!$AZ$18,E286='PC Receitas'!$AZ$19,E286='PC Receitas'!$AZ$20,E286='PC Receitas'!$AZ$21,E286='PC Receitas'!$AZ$22,E286='PC Receitas'!$AZ$23)),N285-K286,N285),IF(AND(L286="Pago",OR(E286='PC Receitas'!$AZ$4,E286='PC Receitas'!$AZ$5,E286='PC Receitas'!$AZ$6)),N285+J286,N285)))</f>
        <v>10600.150000000003</v>
      </c>
      <c r="S286" s="112" t="e">
        <f t="shared" si="16"/>
        <v>#N/A</v>
      </c>
      <c r="T286" s="109" t="e">
        <f t="shared" si="17"/>
        <v>#N/A</v>
      </c>
      <c r="U286" s="109" t="e">
        <f t="shared" si="18"/>
        <v>#N/A</v>
      </c>
      <c r="V286" s="109" t="e">
        <f t="shared" si="19"/>
        <v>#N/A</v>
      </c>
      <c r="W286" s="239" t="e">
        <f>VLOOKUP(E286,'PC Receitas'!$AZ$4:$BB$23,3,FALSE)</f>
        <v>#N/A</v>
      </c>
    </row>
    <row r="287" spans="1:23" ht="19.5" customHeight="1" thickTop="1" thickBot="1" x14ac:dyDescent="0.3">
      <c r="A287" s="209"/>
      <c r="C287" s="43"/>
      <c r="D287" s="43"/>
      <c r="E287" s="43"/>
      <c r="F287" s="136"/>
      <c r="G287" s="43"/>
      <c r="H287" s="43"/>
      <c r="I287" s="43"/>
      <c r="J287" s="196"/>
      <c r="K287" s="196"/>
      <c r="L287" s="44"/>
      <c r="M287" s="130"/>
      <c r="N287" s="41">
        <f>IF(AND(J287&gt;0,K287&gt;0),N286,  IF(AND(K287&lt;&gt;"",K287&lt;&gt;0),IF(AND(L287="Pago",OR(E287='PC Receitas'!$AZ$16,E287='PC Receitas'!$AZ$17,E287='PC Receitas'!$AZ$18,E287='PC Receitas'!$AZ$19,E287='PC Receitas'!$AZ$20,E287='PC Receitas'!$AZ$21,E287='PC Receitas'!$AZ$22,E287='PC Receitas'!$AZ$23)),N286-K287,N286),IF(AND(L287="Pago",OR(E287='PC Receitas'!$AZ$4,E287='PC Receitas'!$AZ$5,E287='PC Receitas'!$AZ$6)),N286+J287,N286)))</f>
        <v>10600.150000000003</v>
      </c>
      <c r="S287" s="112" t="e">
        <f t="shared" si="16"/>
        <v>#N/A</v>
      </c>
      <c r="T287" s="109" t="e">
        <f t="shared" si="17"/>
        <v>#N/A</v>
      </c>
      <c r="U287" s="109" t="e">
        <f t="shared" si="18"/>
        <v>#N/A</v>
      </c>
      <c r="V287" s="109" t="e">
        <f t="shared" si="19"/>
        <v>#N/A</v>
      </c>
      <c r="W287" s="239" t="e">
        <f>VLOOKUP(E287,'PC Receitas'!$AZ$4:$BB$23,3,FALSE)</f>
        <v>#N/A</v>
      </c>
    </row>
    <row r="288" spans="1:23" ht="19.5" customHeight="1" thickTop="1" thickBot="1" x14ac:dyDescent="0.3">
      <c r="A288" s="209"/>
      <c r="C288" s="43"/>
      <c r="D288" s="43"/>
      <c r="E288" s="43"/>
      <c r="F288" s="136"/>
      <c r="G288" s="43"/>
      <c r="H288" s="43"/>
      <c r="I288" s="43"/>
      <c r="J288" s="196"/>
      <c r="K288" s="196"/>
      <c r="L288" s="44"/>
      <c r="M288" s="130"/>
      <c r="N288" s="41">
        <f>IF(AND(J288&gt;0,K288&gt;0),N287,  IF(AND(K288&lt;&gt;"",K288&lt;&gt;0),IF(AND(L288="Pago",OR(E288='PC Receitas'!$AZ$16,E288='PC Receitas'!$AZ$17,E288='PC Receitas'!$AZ$18,E288='PC Receitas'!$AZ$19,E288='PC Receitas'!$AZ$20,E288='PC Receitas'!$AZ$21,E288='PC Receitas'!$AZ$22,E288='PC Receitas'!$AZ$23)),N287-K288,N287),IF(AND(L288="Pago",OR(E288='PC Receitas'!$AZ$4,E288='PC Receitas'!$AZ$5,E288='PC Receitas'!$AZ$6)),N287+J288,N287)))</f>
        <v>10600.150000000003</v>
      </c>
      <c r="S288" s="112" t="e">
        <f t="shared" si="16"/>
        <v>#N/A</v>
      </c>
      <c r="T288" s="109" t="e">
        <f t="shared" si="17"/>
        <v>#N/A</v>
      </c>
      <c r="U288" s="109" t="e">
        <f t="shared" si="18"/>
        <v>#N/A</v>
      </c>
      <c r="V288" s="109" t="e">
        <f t="shared" si="19"/>
        <v>#N/A</v>
      </c>
      <c r="W288" s="239" t="e">
        <f>VLOOKUP(E288,'PC Receitas'!$AZ$4:$BB$23,3,FALSE)</f>
        <v>#N/A</v>
      </c>
    </row>
    <row r="289" spans="1:23" ht="19.5" customHeight="1" thickTop="1" thickBot="1" x14ac:dyDescent="0.3">
      <c r="A289" s="209"/>
      <c r="C289" s="43"/>
      <c r="D289" s="43"/>
      <c r="E289" s="43"/>
      <c r="F289" s="136"/>
      <c r="G289" s="43"/>
      <c r="H289" s="43"/>
      <c r="I289" s="43"/>
      <c r="J289" s="196"/>
      <c r="K289" s="196"/>
      <c r="L289" s="44"/>
      <c r="M289" s="130"/>
      <c r="N289" s="41">
        <f>IF(AND(J289&gt;0,K289&gt;0),N288,  IF(AND(K289&lt;&gt;"",K289&lt;&gt;0),IF(AND(L289="Pago",OR(E289='PC Receitas'!$AZ$16,E289='PC Receitas'!$AZ$17,E289='PC Receitas'!$AZ$18,E289='PC Receitas'!$AZ$19,E289='PC Receitas'!$AZ$20,E289='PC Receitas'!$AZ$21,E289='PC Receitas'!$AZ$22,E289='PC Receitas'!$AZ$23)),N288-K289,N288),IF(AND(L289="Pago",OR(E289='PC Receitas'!$AZ$4,E289='PC Receitas'!$AZ$5,E289='PC Receitas'!$AZ$6)),N288+J289,N288)))</f>
        <v>10600.150000000003</v>
      </c>
      <c r="S289" s="112" t="e">
        <f t="shared" si="16"/>
        <v>#N/A</v>
      </c>
      <c r="T289" s="109" t="e">
        <f t="shared" si="17"/>
        <v>#N/A</v>
      </c>
      <c r="U289" s="109" t="e">
        <f t="shared" si="18"/>
        <v>#N/A</v>
      </c>
      <c r="V289" s="109" t="e">
        <f t="shared" si="19"/>
        <v>#N/A</v>
      </c>
      <c r="W289" s="239" t="e">
        <f>VLOOKUP(E289,'PC Receitas'!$AZ$4:$BB$23,3,FALSE)</f>
        <v>#N/A</v>
      </c>
    </row>
    <row r="290" spans="1:23" ht="19.5" customHeight="1" thickTop="1" thickBot="1" x14ac:dyDescent="0.3">
      <c r="A290" s="209"/>
      <c r="C290" s="43"/>
      <c r="D290" s="43"/>
      <c r="E290" s="43"/>
      <c r="F290" s="136"/>
      <c r="G290" s="43"/>
      <c r="H290" s="43"/>
      <c r="I290" s="43"/>
      <c r="J290" s="196"/>
      <c r="K290" s="196"/>
      <c r="L290" s="44"/>
      <c r="M290" s="130"/>
      <c r="N290" s="41">
        <f>IF(AND(J290&gt;0,K290&gt;0),N289,  IF(AND(K290&lt;&gt;"",K290&lt;&gt;0),IF(AND(L290="Pago",OR(E290='PC Receitas'!$AZ$16,E290='PC Receitas'!$AZ$17,E290='PC Receitas'!$AZ$18,E290='PC Receitas'!$AZ$19,E290='PC Receitas'!$AZ$20,E290='PC Receitas'!$AZ$21,E290='PC Receitas'!$AZ$22,E290='PC Receitas'!$AZ$23)),N289-K290,N289),IF(AND(L290="Pago",OR(E290='PC Receitas'!$AZ$4,E290='PC Receitas'!$AZ$5,E290='PC Receitas'!$AZ$6)),N289+J290,N289)))</f>
        <v>10600.150000000003</v>
      </c>
      <c r="S290" s="112" t="e">
        <f t="shared" si="16"/>
        <v>#N/A</v>
      </c>
      <c r="T290" s="109" t="e">
        <f t="shared" si="17"/>
        <v>#N/A</v>
      </c>
      <c r="U290" s="109" t="e">
        <f t="shared" si="18"/>
        <v>#N/A</v>
      </c>
      <c r="V290" s="109" t="e">
        <f t="shared" si="19"/>
        <v>#N/A</v>
      </c>
      <c r="W290" s="239" t="e">
        <f>VLOOKUP(E290,'PC Receitas'!$AZ$4:$BB$23,3,FALSE)</f>
        <v>#N/A</v>
      </c>
    </row>
    <row r="291" spans="1:23" ht="19.5" customHeight="1" thickTop="1" thickBot="1" x14ac:dyDescent="0.3">
      <c r="A291" s="209"/>
      <c r="C291" s="43"/>
      <c r="D291" s="43"/>
      <c r="E291" s="43"/>
      <c r="F291" s="136"/>
      <c r="G291" s="43"/>
      <c r="H291" s="43"/>
      <c r="I291" s="43"/>
      <c r="J291" s="196"/>
      <c r="K291" s="196"/>
      <c r="L291" s="44"/>
      <c r="M291" s="130"/>
      <c r="N291" s="41">
        <f>IF(AND(J291&gt;0,K291&gt;0),N290,  IF(AND(K291&lt;&gt;"",K291&lt;&gt;0),IF(AND(L291="Pago",OR(E291='PC Receitas'!$AZ$16,E291='PC Receitas'!$AZ$17,E291='PC Receitas'!$AZ$18,E291='PC Receitas'!$AZ$19,E291='PC Receitas'!$AZ$20,E291='PC Receitas'!$AZ$21,E291='PC Receitas'!$AZ$22,E291='PC Receitas'!$AZ$23)),N290-K291,N290),IF(AND(L291="Pago",OR(E291='PC Receitas'!$AZ$4,E291='PC Receitas'!$AZ$5,E291='PC Receitas'!$AZ$6)),N290+J291,N290)))</f>
        <v>10600.150000000003</v>
      </c>
      <c r="S291" s="112" t="e">
        <f t="shared" si="16"/>
        <v>#N/A</v>
      </c>
      <c r="T291" s="109" t="e">
        <f t="shared" si="17"/>
        <v>#N/A</v>
      </c>
      <c r="U291" s="109" t="e">
        <f t="shared" si="18"/>
        <v>#N/A</v>
      </c>
      <c r="V291" s="109" t="e">
        <f t="shared" si="19"/>
        <v>#N/A</v>
      </c>
      <c r="W291" s="239" t="e">
        <f>VLOOKUP(E291,'PC Receitas'!$AZ$4:$BB$23,3,FALSE)</f>
        <v>#N/A</v>
      </c>
    </row>
    <row r="292" spans="1:23" ht="19.5" customHeight="1" thickTop="1" thickBot="1" x14ac:dyDescent="0.3">
      <c r="A292" s="209"/>
      <c r="C292" s="43"/>
      <c r="D292" s="43"/>
      <c r="E292" s="43"/>
      <c r="F292" s="136"/>
      <c r="G292" s="43"/>
      <c r="H292" s="43"/>
      <c r="I292" s="43"/>
      <c r="J292" s="196"/>
      <c r="K292" s="196"/>
      <c r="L292" s="44"/>
      <c r="M292" s="130"/>
      <c r="N292" s="41">
        <f>IF(AND(J292&gt;0,K292&gt;0),N291,  IF(AND(K292&lt;&gt;"",K292&lt;&gt;0),IF(AND(L292="Pago",OR(E292='PC Receitas'!$AZ$16,E292='PC Receitas'!$AZ$17,E292='PC Receitas'!$AZ$18,E292='PC Receitas'!$AZ$19,E292='PC Receitas'!$AZ$20,E292='PC Receitas'!$AZ$21,E292='PC Receitas'!$AZ$22,E292='PC Receitas'!$AZ$23)),N291-K292,N291),IF(AND(L292="Pago",OR(E292='PC Receitas'!$AZ$4,E292='PC Receitas'!$AZ$5,E292='PC Receitas'!$AZ$6)),N291+J292,N291)))</f>
        <v>10600.150000000003</v>
      </c>
      <c r="S292" s="112" t="e">
        <f t="shared" si="16"/>
        <v>#N/A</v>
      </c>
      <c r="T292" s="109" t="e">
        <f t="shared" si="17"/>
        <v>#N/A</v>
      </c>
      <c r="U292" s="109" t="e">
        <f t="shared" si="18"/>
        <v>#N/A</v>
      </c>
      <c r="V292" s="109" t="e">
        <f t="shared" si="19"/>
        <v>#N/A</v>
      </c>
      <c r="W292" s="239" t="e">
        <f>VLOOKUP(E292,'PC Receitas'!$AZ$4:$BB$23,3,FALSE)</f>
        <v>#N/A</v>
      </c>
    </row>
    <row r="293" spans="1:23" ht="19.5" customHeight="1" thickTop="1" thickBot="1" x14ac:dyDescent="0.3">
      <c r="A293" s="209"/>
      <c r="C293" s="43"/>
      <c r="D293" s="43"/>
      <c r="E293" s="43"/>
      <c r="F293" s="136"/>
      <c r="G293" s="43"/>
      <c r="H293" s="43"/>
      <c r="I293" s="43"/>
      <c r="J293" s="196"/>
      <c r="K293" s="196"/>
      <c r="L293" s="44"/>
      <c r="M293" s="130"/>
      <c r="N293" s="41">
        <f>IF(AND(J293&gt;0,K293&gt;0),N292,  IF(AND(K293&lt;&gt;"",K293&lt;&gt;0),IF(AND(L293="Pago",OR(E293='PC Receitas'!$AZ$16,E293='PC Receitas'!$AZ$17,E293='PC Receitas'!$AZ$18,E293='PC Receitas'!$AZ$19,E293='PC Receitas'!$AZ$20,E293='PC Receitas'!$AZ$21,E293='PC Receitas'!$AZ$22,E293='PC Receitas'!$AZ$23)),N292-K293,N292),IF(AND(L293="Pago",OR(E293='PC Receitas'!$AZ$4,E293='PC Receitas'!$AZ$5,E293='PC Receitas'!$AZ$6)),N292+J293,N292)))</f>
        <v>10600.150000000003</v>
      </c>
      <c r="S293" s="112" t="e">
        <f t="shared" si="16"/>
        <v>#N/A</v>
      </c>
      <c r="T293" s="109" t="e">
        <f t="shared" si="17"/>
        <v>#N/A</v>
      </c>
      <c r="U293" s="109" t="e">
        <f t="shared" si="18"/>
        <v>#N/A</v>
      </c>
      <c r="V293" s="109" t="e">
        <f t="shared" si="19"/>
        <v>#N/A</v>
      </c>
      <c r="W293" s="239" t="e">
        <f>VLOOKUP(E293,'PC Receitas'!$AZ$4:$BB$23,3,FALSE)</f>
        <v>#N/A</v>
      </c>
    </row>
    <row r="294" spans="1:23" ht="19.5" customHeight="1" thickTop="1" thickBot="1" x14ac:dyDescent="0.3">
      <c r="A294" s="209"/>
      <c r="C294" s="43"/>
      <c r="D294" s="43"/>
      <c r="E294" s="43"/>
      <c r="F294" s="136"/>
      <c r="G294" s="43"/>
      <c r="H294" s="43"/>
      <c r="I294" s="43"/>
      <c r="J294" s="196"/>
      <c r="K294" s="196"/>
      <c r="L294" s="44"/>
      <c r="M294" s="130"/>
      <c r="N294" s="41">
        <f>IF(AND(J294&gt;0,K294&gt;0),N293,  IF(AND(K294&lt;&gt;"",K294&lt;&gt;0),IF(AND(L294="Pago",OR(E294='PC Receitas'!$AZ$16,E294='PC Receitas'!$AZ$17,E294='PC Receitas'!$AZ$18,E294='PC Receitas'!$AZ$19,E294='PC Receitas'!$AZ$20,E294='PC Receitas'!$AZ$21,E294='PC Receitas'!$AZ$22,E294='PC Receitas'!$AZ$23)),N293-K294,N293),IF(AND(L294="Pago",OR(E294='PC Receitas'!$AZ$4,E294='PC Receitas'!$AZ$5,E294='PC Receitas'!$AZ$6)),N293+J294,N293)))</f>
        <v>10600.150000000003</v>
      </c>
      <c r="S294" s="112" t="e">
        <f t="shared" si="16"/>
        <v>#N/A</v>
      </c>
      <c r="T294" s="109" t="e">
        <f t="shared" si="17"/>
        <v>#N/A</v>
      </c>
      <c r="U294" s="109" t="e">
        <f t="shared" si="18"/>
        <v>#N/A</v>
      </c>
      <c r="V294" s="109" t="e">
        <f t="shared" si="19"/>
        <v>#N/A</v>
      </c>
      <c r="W294" s="239" t="e">
        <f>VLOOKUP(E294,'PC Receitas'!$AZ$4:$BB$23,3,FALSE)</f>
        <v>#N/A</v>
      </c>
    </row>
    <row r="295" spans="1:23" ht="19.5" customHeight="1" thickTop="1" thickBot="1" x14ac:dyDescent="0.3">
      <c r="A295" s="209"/>
      <c r="C295" s="43"/>
      <c r="D295" s="43"/>
      <c r="E295" s="43"/>
      <c r="F295" s="136"/>
      <c r="G295" s="43"/>
      <c r="H295" s="43"/>
      <c r="I295" s="43"/>
      <c r="J295" s="196"/>
      <c r="K295" s="196"/>
      <c r="L295" s="44"/>
      <c r="M295" s="130"/>
      <c r="N295" s="41">
        <f>IF(AND(J295&gt;0,K295&gt;0),N294,  IF(AND(K295&lt;&gt;"",K295&lt;&gt;0),IF(AND(L295="Pago",OR(E295='PC Receitas'!$AZ$16,E295='PC Receitas'!$AZ$17,E295='PC Receitas'!$AZ$18,E295='PC Receitas'!$AZ$19,E295='PC Receitas'!$AZ$20,E295='PC Receitas'!$AZ$21,E295='PC Receitas'!$AZ$22,E295='PC Receitas'!$AZ$23)),N294-K295,N294),IF(AND(L295="Pago",OR(E295='PC Receitas'!$AZ$4,E295='PC Receitas'!$AZ$5,E295='PC Receitas'!$AZ$6)),N294+J295,N294)))</f>
        <v>10600.150000000003</v>
      </c>
      <c r="S295" s="112" t="e">
        <f t="shared" si="16"/>
        <v>#N/A</v>
      </c>
      <c r="T295" s="109" t="e">
        <f t="shared" si="17"/>
        <v>#N/A</v>
      </c>
      <c r="U295" s="109" t="e">
        <f t="shared" si="18"/>
        <v>#N/A</v>
      </c>
      <c r="V295" s="109" t="e">
        <f t="shared" si="19"/>
        <v>#N/A</v>
      </c>
      <c r="W295" s="239" t="e">
        <f>VLOOKUP(E295,'PC Receitas'!$AZ$4:$BB$23,3,FALSE)</f>
        <v>#N/A</v>
      </c>
    </row>
    <row r="296" spans="1:23" ht="19.5" customHeight="1" thickTop="1" thickBot="1" x14ac:dyDescent="0.3">
      <c r="A296" s="209"/>
      <c r="C296" s="43"/>
      <c r="D296" s="43"/>
      <c r="E296" s="43"/>
      <c r="F296" s="136"/>
      <c r="G296" s="43"/>
      <c r="H296" s="43"/>
      <c r="I296" s="43"/>
      <c r="J296" s="196"/>
      <c r="K296" s="196"/>
      <c r="L296" s="44"/>
      <c r="M296" s="130"/>
      <c r="N296" s="41">
        <f>IF(AND(J296&gt;0,K296&gt;0),N295,  IF(AND(K296&lt;&gt;"",K296&lt;&gt;0),IF(AND(L296="Pago",OR(E296='PC Receitas'!$AZ$16,E296='PC Receitas'!$AZ$17,E296='PC Receitas'!$AZ$18,E296='PC Receitas'!$AZ$19,E296='PC Receitas'!$AZ$20,E296='PC Receitas'!$AZ$21,E296='PC Receitas'!$AZ$22,E296='PC Receitas'!$AZ$23)),N295-K296,N295),IF(AND(L296="Pago",OR(E296='PC Receitas'!$AZ$4,E296='PC Receitas'!$AZ$5,E296='PC Receitas'!$AZ$6)),N295+J296,N295)))</f>
        <v>10600.150000000003</v>
      </c>
      <c r="S296" s="112" t="e">
        <f t="shared" si="16"/>
        <v>#N/A</v>
      </c>
      <c r="T296" s="109" t="e">
        <f t="shared" si="17"/>
        <v>#N/A</v>
      </c>
      <c r="U296" s="109" t="e">
        <f t="shared" si="18"/>
        <v>#N/A</v>
      </c>
      <c r="V296" s="109" t="e">
        <f t="shared" si="19"/>
        <v>#N/A</v>
      </c>
      <c r="W296" s="239" t="e">
        <f>VLOOKUP(E296,'PC Receitas'!$AZ$4:$BB$23,3,FALSE)</f>
        <v>#N/A</v>
      </c>
    </row>
    <row r="297" spans="1:23" ht="19.5" customHeight="1" thickTop="1" thickBot="1" x14ac:dyDescent="0.3">
      <c r="A297" s="209"/>
      <c r="C297" s="43"/>
      <c r="D297" s="43"/>
      <c r="E297" s="43"/>
      <c r="F297" s="136"/>
      <c r="G297" s="43"/>
      <c r="H297" s="43"/>
      <c r="I297" s="43"/>
      <c r="J297" s="196"/>
      <c r="K297" s="196"/>
      <c r="L297" s="44"/>
      <c r="M297" s="130"/>
      <c r="N297" s="41">
        <f>IF(AND(J297&gt;0,K297&gt;0),N296,  IF(AND(K297&lt;&gt;"",K297&lt;&gt;0),IF(AND(L297="Pago",OR(E297='PC Receitas'!$AZ$16,E297='PC Receitas'!$AZ$17,E297='PC Receitas'!$AZ$18,E297='PC Receitas'!$AZ$19,E297='PC Receitas'!$AZ$20,E297='PC Receitas'!$AZ$21,E297='PC Receitas'!$AZ$22,E297='PC Receitas'!$AZ$23)),N296-K297,N296),IF(AND(L297="Pago",OR(E297='PC Receitas'!$AZ$4,E297='PC Receitas'!$AZ$5,E297='PC Receitas'!$AZ$6)),N296+J297,N296)))</f>
        <v>10600.150000000003</v>
      </c>
      <c r="S297" s="112" t="e">
        <f t="shared" si="16"/>
        <v>#N/A</v>
      </c>
      <c r="T297" s="109" t="e">
        <f t="shared" si="17"/>
        <v>#N/A</v>
      </c>
      <c r="U297" s="109" t="e">
        <f t="shared" si="18"/>
        <v>#N/A</v>
      </c>
      <c r="V297" s="109" t="e">
        <f t="shared" si="19"/>
        <v>#N/A</v>
      </c>
      <c r="W297" s="239" t="e">
        <f>VLOOKUP(E297,'PC Receitas'!$AZ$4:$BB$23,3,FALSE)</f>
        <v>#N/A</v>
      </c>
    </row>
    <row r="298" spans="1:23" ht="19.5" customHeight="1" thickTop="1" thickBot="1" x14ac:dyDescent="0.3">
      <c r="A298" s="209"/>
      <c r="C298" s="43"/>
      <c r="D298" s="43"/>
      <c r="E298" s="43"/>
      <c r="F298" s="136"/>
      <c r="G298" s="43"/>
      <c r="H298" s="43"/>
      <c r="I298" s="43"/>
      <c r="J298" s="196"/>
      <c r="K298" s="196"/>
      <c r="L298" s="44"/>
      <c r="M298" s="130"/>
      <c r="N298" s="41">
        <f>IF(AND(J298&gt;0,K298&gt;0),N297,  IF(AND(K298&lt;&gt;"",K298&lt;&gt;0),IF(AND(L298="Pago",OR(E298='PC Receitas'!$AZ$16,E298='PC Receitas'!$AZ$17,E298='PC Receitas'!$AZ$18,E298='PC Receitas'!$AZ$19,E298='PC Receitas'!$AZ$20,E298='PC Receitas'!$AZ$21,E298='PC Receitas'!$AZ$22,E298='PC Receitas'!$AZ$23)),N297-K298,N297),IF(AND(L298="Pago",OR(E298='PC Receitas'!$AZ$4,E298='PC Receitas'!$AZ$5,E298='PC Receitas'!$AZ$6)),N297+J298,N297)))</f>
        <v>10600.150000000003</v>
      </c>
      <c r="S298" s="112" t="e">
        <f t="shared" si="16"/>
        <v>#N/A</v>
      </c>
      <c r="T298" s="109" t="e">
        <f t="shared" si="17"/>
        <v>#N/A</v>
      </c>
      <c r="U298" s="109" t="e">
        <f t="shared" si="18"/>
        <v>#N/A</v>
      </c>
      <c r="V298" s="109" t="e">
        <f t="shared" si="19"/>
        <v>#N/A</v>
      </c>
      <c r="W298" s="239" t="e">
        <f>VLOOKUP(E298,'PC Receitas'!$AZ$4:$BB$23,3,FALSE)</f>
        <v>#N/A</v>
      </c>
    </row>
    <row r="299" spans="1:23" ht="19.5" customHeight="1" thickTop="1" thickBot="1" x14ac:dyDescent="0.3">
      <c r="A299" s="209"/>
      <c r="C299" s="43"/>
      <c r="D299" s="43"/>
      <c r="E299" s="43"/>
      <c r="F299" s="136"/>
      <c r="G299" s="43"/>
      <c r="H299" s="43"/>
      <c r="I299" s="43"/>
      <c r="J299" s="196"/>
      <c r="K299" s="196"/>
      <c r="L299" s="44"/>
      <c r="M299" s="130"/>
      <c r="N299" s="41">
        <f>IF(AND(J299&gt;0,K299&gt;0),N298,  IF(AND(K299&lt;&gt;"",K299&lt;&gt;0),IF(AND(L299="Pago",OR(E299='PC Receitas'!$AZ$16,E299='PC Receitas'!$AZ$17,E299='PC Receitas'!$AZ$18,E299='PC Receitas'!$AZ$19,E299='PC Receitas'!$AZ$20,E299='PC Receitas'!$AZ$21,E299='PC Receitas'!$AZ$22,E299='PC Receitas'!$AZ$23)),N298-K299,N298),IF(AND(L299="Pago",OR(E299='PC Receitas'!$AZ$4,E299='PC Receitas'!$AZ$5,E299='PC Receitas'!$AZ$6)),N298+J299,N298)))</f>
        <v>10600.150000000003</v>
      </c>
      <c r="S299" s="112" t="e">
        <f t="shared" si="16"/>
        <v>#N/A</v>
      </c>
      <c r="T299" s="109" t="e">
        <f t="shared" si="17"/>
        <v>#N/A</v>
      </c>
      <c r="U299" s="109" t="e">
        <f t="shared" si="18"/>
        <v>#N/A</v>
      </c>
      <c r="V299" s="109" t="e">
        <f t="shared" si="19"/>
        <v>#N/A</v>
      </c>
      <c r="W299" s="239" t="e">
        <f>VLOOKUP(E299,'PC Receitas'!$AZ$4:$BB$23,3,FALSE)</f>
        <v>#N/A</v>
      </c>
    </row>
    <row r="300" spans="1:23" ht="19.5" customHeight="1" thickTop="1" thickBot="1" x14ac:dyDescent="0.3">
      <c r="A300" s="209"/>
      <c r="C300" s="43"/>
      <c r="D300" s="43"/>
      <c r="E300" s="43"/>
      <c r="F300" s="136"/>
      <c r="G300" s="43"/>
      <c r="H300" s="43"/>
      <c r="I300" s="43"/>
      <c r="J300" s="196"/>
      <c r="K300" s="196"/>
      <c r="L300" s="44"/>
      <c r="M300" s="130"/>
      <c r="N300" s="41">
        <f>IF(AND(J300&gt;0,K300&gt;0),N299,  IF(AND(K300&lt;&gt;"",K300&lt;&gt;0),IF(AND(L300="Pago",OR(E300='PC Receitas'!$AZ$16,E300='PC Receitas'!$AZ$17,E300='PC Receitas'!$AZ$18,E300='PC Receitas'!$AZ$19,E300='PC Receitas'!$AZ$20,E300='PC Receitas'!$AZ$21,E300='PC Receitas'!$AZ$22,E300='PC Receitas'!$AZ$23)),N299-K300,N299),IF(AND(L300="Pago",OR(E300='PC Receitas'!$AZ$4,E300='PC Receitas'!$AZ$5,E300='PC Receitas'!$AZ$6)),N299+J300,N299)))</f>
        <v>10600.150000000003</v>
      </c>
      <c r="S300" s="112" t="e">
        <f t="shared" si="16"/>
        <v>#N/A</v>
      </c>
      <c r="T300" s="109" t="e">
        <f t="shared" si="17"/>
        <v>#N/A</v>
      </c>
      <c r="U300" s="109" t="e">
        <f t="shared" si="18"/>
        <v>#N/A</v>
      </c>
      <c r="V300" s="109" t="e">
        <f t="shared" si="19"/>
        <v>#N/A</v>
      </c>
      <c r="W300" s="239" t="e">
        <f>VLOOKUP(E300,'PC Receitas'!$AZ$4:$BB$23,3,FALSE)</f>
        <v>#N/A</v>
      </c>
    </row>
    <row r="301" spans="1:23" ht="19.5" customHeight="1" thickTop="1" thickBot="1" x14ac:dyDescent="0.3">
      <c r="A301" s="209"/>
      <c r="C301" s="43"/>
      <c r="D301" s="43"/>
      <c r="E301" s="43"/>
      <c r="F301" s="136"/>
      <c r="G301" s="43"/>
      <c r="H301" s="43"/>
      <c r="I301" s="43"/>
      <c r="J301" s="196"/>
      <c r="K301" s="196"/>
      <c r="L301" s="44"/>
      <c r="M301" s="130"/>
      <c r="N301" s="41">
        <f>IF(AND(J301&gt;0,K301&gt;0),N300,  IF(AND(K301&lt;&gt;"",K301&lt;&gt;0),IF(AND(L301="Pago",OR(E301='PC Receitas'!$AZ$16,E301='PC Receitas'!$AZ$17,E301='PC Receitas'!$AZ$18,E301='PC Receitas'!$AZ$19,E301='PC Receitas'!$AZ$20,E301='PC Receitas'!$AZ$21,E301='PC Receitas'!$AZ$22,E301='PC Receitas'!$AZ$23)),N300-K301,N300),IF(AND(L301="Pago",OR(E301='PC Receitas'!$AZ$4,E301='PC Receitas'!$AZ$5,E301='PC Receitas'!$AZ$6)),N300+J301,N300)))</f>
        <v>10600.150000000003</v>
      </c>
      <c r="S301" s="112" t="e">
        <f t="shared" si="16"/>
        <v>#N/A</v>
      </c>
      <c r="T301" s="109" t="e">
        <f t="shared" si="17"/>
        <v>#N/A</v>
      </c>
      <c r="U301" s="109" t="e">
        <f t="shared" si="18"/>
        <v>#N/A</v>
      </c>
      <c r="V301" s="109" t="e">
        <f t="shared" si="19"/>
        <v>#N/A</v>
      </c>
      <c r="W301" s="239" t="e">
        <f>VLOOKUP(E301,'PC Receitas'!$AZ$4:$BB$23,3,FALSE)</f>
        <v>#N/A</v>
      </c>
    </row>
    <row r="302" spans="1:23" ht="19.5" customHeight="1" thickTop="1" thickBot="1" x14ac:dyDescent="0.3">
      <c r="A302" s="209"/>
      <c r="C302" s="43"/>
      <c r="D302" s="43"/>
      <c r="E302" s="43"/>
      <c r="F302" s="136"/>
      <c r="G302" s="43"/>
      <c r="H302" s="43"/>
      <c r="I302" s="43"/>
      <c r="J302" s="196"/>
      <c r="K302" s="196"/>
      <c r="L302" s="44"/>
      <c r="M302" s="130"/>
      <c r="N302" s="41">
        <f>IF(AND(J302&gt;0,K302&gt;0),N301,  IF(AND(K302&lt;&gt;"",K302&lt;&gt;0),IF(AND(L302="Pago",OR(E302='PC Receitas'!$AZ$16,E302='PC Receitas'!$AZ$17,E302='PC Receitas'!$AZ$18,E302='PC Receitas'!$AZ$19,E302='PC Receitas'!$AZ$20,E302='PC Receitas'!$AZ$21,E302='PC Receitas'!$AZ$22,E302='PC Receitas'!$AZ$23)),N301-K302,N301),IF(AND(L302="Pago",OR(E302='PC Receitas'!$AZ$4,E302='PC Receitas'!$AZ$5,E302='PC Receitas'!$AZ$6)),N301+J302,N301)))</f>
        <v>10600.150000000003</v>
      </c>
      <c r="S302" s="112" t="e">
        <f t="shared" si="16"/>
        <v>#N/A</v>
      </c>
      <c r="T302" s="109" t="e">
        <f t="shared" si="17"/>
        <v>#N/A</v>
      </c>
      <c r="U302" s="109" t="e">
        <f t="shared" si="18"/>
        <v>#N/A</v>
      </c>
      <c r="V302" s="109" t="e">
        <f t="shared" si="19"/>
        <v>#N/A</v>
      </c>
      <c r="W302" s="239" t="e">
        <f>VLOOKUP(E302,'PC Receitas'!$AZ$4:$BB$23,3,FALSE)</f>
        <v>#N/A</v>
      </c>
    </row>
    <row r="303" spans="1:23" ht="19.5" customHeight="1" thickTop="1" thickBot="1" x14ac:dyDescent="0.3">
      <c r="A303" s="209"/>
      <c r="C303" s="43"/>
      <c r="D303" s="43"/>
      <c r="E303" s="43"/>
      <c r="F303" s="136"/>
      <c r="G303" s="43"/>
      <c r="H303" s="43"/>
      <c r="I303" s="43"/>
      <c r="J303" s="196"/>
      <c r="K303" s="196"/>
      <c r="L303" s="44"/>
      <c r="M303" s="130"/>
      <c r="N303" s="41">
        <f>IF(AND(J303&gt;0,K303&gt;0),N302,  IF(AND(K303&lt;&gt;"",K303&lt;&gt;0),IF(AND(L303="Pago",OR(E303='PC Receitas'!$AZ$16,E303='PC Receitas'!$AZ$17,E303='PC Receitas'!$AZ$18,E303='PC Receitas'!$AZ$19,E303='PC Receitas'!$AZ$20,E303='PC Receitas'!$AZ$21,E303='PC Receitas'!$AZ$22,E303='PC Receitas'!$AZ$23)),N302-K303,N302),IF(AND(L303="Pago",OR(E303='PC Receitas'!$AZ$4,E303='PC Receitas'!$AZ$5,E303='PC Receitas'!$AZ$6)),N302+J303,N302)))</f>
        <v>10600.150000000003</v>
      </c>
      <c r="S303" s="112" t="e">
        <f t="shared" si="16"/>
        <v>#N/A</v>
      </c>
      <c r="T303" s="109" t="e">
        <f t="shared" si="17"/>
        <v>#N/A</v>
      </c>
      <c r="U303" s="109" t="e">
        <f t="shared" si="18"/>
        <v>#N/A</v>
      </c>
      <c r="V303" s="109" t="e">
        <f t="shared" si="19"/>
        <v>#N/A</v>
      </c>
      <c r="W303" s="239" t="e">
        <f>VLOOKUP(E303,'PC Receitas'!$AZ$4:$BB$23,3,FALSE)</f>
        <v>#N/A</v>
      </c>
    </row>
    <row r="304" spans="1:23" ht="19.5" customHeight="1" thickTop="1" thickBot="1" x14ac:dyDescent="0.3">
      <c r="A304" s="209"/>
      <c r="C304" s="43"/>
      <c r="D304" s="43"/>
      <c r="E304" s="43"/>
      <c r="F304" s="136"/>
      <c r="G304" s="43"/>
      <c r="H304" s="43"/>
      <c r="I304" s="43"/>
      <c r="J304" s="196"/>
      <c r="K304" s="196"/>
      <c r="L304" s="44"/>
      <c r="M304" s="130"/>
      <c r="N304" s="41">
        <f>IF(AND(J304&gt;0,K304&gt;0),N303,  IF(AND(K304&lt;&gt;"",K304&lt;&gt;0),IF(AND(L304="Pago",OR(E304='PC Receitas'!$AZ$16,E304='PC Receitas'!$AZ$17,E304='PC Receitas'!$AZ$18,E304='PC Receitas'!$AZ$19,E304='PC Receitas'!$AZ$20,E304='PC Receitas'!$AZ$21,E304='PC Receitas'!$AZ$22,E304='PC Receitas'!$AZ$23)),N303-K304,N303),IF(AND(L304="Pago",OR(E304='PC Receitas'!$AZ$4,E304='PC Receitas'!$AZ$5,E304='PC Receitas'!$AZ$6)),N303+J304,N303)))</f>
        <v>10600.150000000003</v>
      </c>
      <c r="S304" s="112" t="e">
        <f t="shared" si="16"/>
        <v>#N/A</v>
      </c>
      <c r="T304" s="109" t="e">
        <f t="shared" si="17"/>
        <v>#N/A</v>
      </c>
      <c r="U304" s="109" t="e">
        <f t="shared" si="18"/>
        <v>#N/A</v>
      </c>
      <c r="V304" s="109" t="e">
        <f t="shared" si="19"/>
        <v>#N/A</v>
      </c>
      <c r="W304" s="239" t="e">
        <f>VLOOKUP(E304,'PC Receitas'!$AZ$4:$BB$23,3,FALSE)</f>
        <v>#N/A</v>
      </c>
    </row>
    <row r="305" spans="1:23" ht="19.5" customHeight="1" thickTop="1" thickBot="1" x14ac:dyDescent="0.3">
      <c r="A305" s="209"/>
      <c r="C305" s="43"/>
      <c r="D305" s="43"/>
      <c r="E305" s="43"/>
      <c r="F305" s="136"/>
      <c r="G305" s="43"/>
      <c r="H305" s="43"/>
      <c r="I305" s="43"/>
      <c r="J305" s="196"/>
      <c r="K305" s="196"/>
      <c r="L305" s="44"/>
      <c r="M305" s="130"/>
      <c r="N305" s="41">
        <f>IF(AND(J305&gt;0,K305&gt;0),N304,  IF(AND(K305&lt;&gt;"",K305&lt;&gt;0),IF(AND(L305="Pago",OR(E305='PC Receitas'!$AZ$16,E305='PC Receitas'!$AZ$17,E305='PC Receitas'!$AZ$18,E305='PC Receitas'!$AZ$19,E305='PC Receitas'!$AZ$20,E305='PC Receitas'!$AZ$21,E305='PC Receitas'!$AZ$22,E305='PC Receitas'!$AZ$23)),N304-K305,N304),IF(AND(L305="Pago",OR(E305='PC Receitas'!$AZ$4,E305='PC Receitas'!$AZ$5,E305='PC Receitas'!$AZ$6)),N304+J305,N304)))</f>
        <v>10600.150000000003</v>
      </c>
      <c r="S305" s="112" t="e">
        <f t="shared" si="16"/>
        <v>#N/A</v>
      </c>
      <c r="T305" s="109" t="e">
        <f t="shared" si="17"/>
        <v>#N/A</v>
      </c>
      <c r="U305" s="109" t="e">
        <f t="shared" si="18"/>
        <v>#N/A</v>
      </c>
      <c r="V305" s="109" t="e">
        <f t="shared" si="19"/>
        <v>#N/A</v>
      </c>
      <c r="W305" s="239" t="e">
        <f>VLOOKUP(E305,'PC Receitas'!$AZ$4:$BB$23,3,FALSE)</f>
        <v>#N/A</v>
      </c>
    </row>
    <row r="306" spans="1:23" ht="19.5" customHeight="1" thickTop="1" thickBot="1" x14ac:dyDescent="0.3">
      <c r="A306" s="209"/>
      <c r="C306" s="43"/>
      <c r="D306" s="43"/>
      <c r="E306" s="43"/>
      <c r="F306" s="136"/>
      <c r="G306" s="43"/>
      <c r="H306" s="43"/>
      <c r="I306" s="43"/>
      <c r="J306" s="196"/>
      <c r="K306" s="196"/>
      <c r="L306" s="44"/>
      <c r="M306" s="130"/>
      <c r="N306" s="41">
        <f>IF(AND(J306&gt;0,K306&gt;0),N305,  IF(AND(K306&lt;&gt;"",K306&lt;&gt;0),IF(AND(L306="Pago",OR(E306='PC Receitas'!$AZ$16,E306='PC Receitas'!$AZ$17,E306='PC Receitas'!$AZ$18,E306='PC Receitas'!$AZ$19,E306='PC Receitas'!$AZ$20,E306='PC Receitas'!$AZ$21,E306='PC Receitas'!$AZ$22,E306='PC Receitas'!$AZ$23)),N305-K306,N305),IF(AND(L306="Pago",OR(E306='PC Receitas'!$AZ$4,E306='PC Receitas'!$AZ$5,E306='PC Receitas'!$AZ$6)),N305+J306,N305)))</f>
        <v>10600.150000000003</v>
      </c>
      <c r="S306" s="112" t="e">
        <f t="shared" si="16"/>
        <v>#N/A</v>
      </c>
      <c r="T306" s="109" t="e">
        <f t="shared" si="17"/>
        <v>#N/A</v>
      </c>
      <c r="U306" s="109" t="e">
        <f t="shared" si="18"/>
        <v>#N/A</v>
      </c>
      <c r="V306" s="109" t="e">
        <f t="shared" si="19"/>
        <v>#N/A</v>
      </c>
      <c r="W306" s="239" t="e">
        <f>VLOOKUP(E306,'PC Receitas'!$AZ$4:$BB$23,3,FALSE)</f>
        <v>#N/A</v>
      </c>
    </row>
    <row r="307" spans="1:23" ht="19.5" customHeight="1" thickTop="1" thickBot="1" x14ac:dyDescent="0.3">
      <c r="A307" s="209"/>
      <c r="C307" s="43"/>
      <c r="D307" s="43"/>
      <c r="E307" s="43"/>
      <c r="F307" s="136"/>
      <c r="G307" s="43"/>
      <c r="H307" s="43"/>
      <c r="I307" s="43"/>
      <c r="J307" s="196"/>
      <c r="K307" s="196"/>
      <c r="L307" s="44"/>
      <c r="M307" s="130"/>
      <c r="N307" s="41">
        <f>IF(AND(J307&gt;0,K307&gt;0),N306,  IF(AND(K307&lt;&gt;"",K307&lt;&gt;0),IF(AND(L307="Pago",OR(E307='PC Receitas'!$AZ$16,E307='PC Receitas'!$AZ$17,E307='PC Receitas'!$AZ$18,E307='PC Receitas'!$AZ$19,E307='PC Receitas'!$AZ$20,E307='PC Receitas'!$AZ$21,E307='PC Receitas'!$AZ$22,E307='PC Receitas'!$AZ$23)),N306-K307,N306),IF(AND(L307="Pago",OR(E307='PC Receitas'!$AZ$4,E307='PC Receitas'!$AZ$5,E307='PC Receitas'!$AZ$6)),N306+J307,N306)))</f>
        <v>10600.150000000003</v>
      </c>
      <c r="S307" s="112" t="e">
        <f t="shared" si="16"/>
        <v>#N/A</v>
      </c>
      <c r="T307" s="109" t="e">
        <f t="shared" si="17"/>
        <v>#N/A</v>
      </c>
      <c r="U307" s="109" t="e">
        <f t="shared" si="18"/>
        <v>#N/A</v>
      </c>
      <c r="V307" s="109" t="e">
        <f t="shared" si="19"/>
        <v>#N/A</v>
      </c>
      <c r="W307" s="239" t="e">
        <f>VLOOKUP(E307,'PC Receitas'!$AZ$4:$BB$23,3,FALSE)</f>
        <v>#N/A</v>
      </c>
    </row>
    <row r="308" spans="1:23" ht="19.5" customHeight="1" thickTop="1" thickBot="1" x14ac:dyDescent="0.3">
      <c r="A308" s="209"/>
      <c r="C308" s="43"/>
      <c r="D308" s="43"/>
      <c r="E308" s="43"/>
      <c r="F308" s="136"/>
      <c r="G308" s="43"/>
      <c r="H308" s="43"/>
      <c r="I308" s="43"/>
      <c r="J308" s="196"/>
      <c r="K308" s="196"/>
      <c r="L308" s="44"/>
      <c r="M308" s="130"/>
      <c r="N308" s="41">
        <f>IF(AND(J308&gt;0,K308&gt;0),N307,  IF(AND(K308&lt;&gt;"",K308&lt;&gt;0),IF(AND(L308="Pago",OR(E308='PC Receitas'!$AZ$16,E308='PC Receitas'!$AZ$17,E308='PC Receitas'!$AZ$18,E308='PC Receitas'!$AZ$19,E308='PC Receitas'!$AZ$20,E308='PC Receitas'!$AZ$21,E308='PC Receitas'!$AZ$22,E308='PC Receitas'!$AZ$23)),N307-K308,N307),IF(AND(L308="Pago",OR(E308='PC Receitas'!$AZ$4,E308='PC Receitas'!$AZ$5,E308='PC Receitas'!$AZ$6)),N307+J308,N307)))</f>
        <v>10600.150000000003</v>
      </c>
      <c r="S308" s="112" t="e">
        <f t="shared" si="16"/>
        <v>#N/A</v>
      </c>
      <c r="T308" s="109" t="e">
        <f t="shared" si="17"/>
        <v>#N/A</v>
      </c>
      <c r="U308" s="109" t="e">
        <f t="shared" si="18"/>
        <v>#N/A</v>
      </c>
      <c r="V308" s="109" t="e">
        <f t="shared" si="19"/>
        <v>#N/A</v>
      </c>
      <c r="W308" s="239" t="e">
        <f>VLOOKUP(E308,'PC Receitas'!$AZ$4:$BB$23,3,FALSE)</f>
        <v>#N/A</v>
      </c>
    </row>
    <row r="309" spans="1:23" ht="19.5" customHeight="1" thickTop="1" thickBot="1" x14ac:dyDescent="0.3">
      <c r="A309" s="209"/>
      <c r="C309" s="43"/>
      <c r="D309" s="43"/>
      <c r="E309" s="43"/>
      <c r="F309" s="136"/>
      <c r="G309" s="43"/>
      <c r="H309" s="43"/>
      <c r="I309" s="43"/>
      <c r="J309" s="196"/>
      <c r="K309" s="196"/>
      <c r="L309" s="44"/>
      <c r="M309" s="130"/>
      <c r="N309" s="41">
        <f>IF(AND(J309&gt;0,K309&gt;0),N308,  IF(AND(K309&lt;&gt;"",K309&lt;&gt;0),IF(AND(L309="Pago",OR(E309='PC Receitas'!$AZ$16,E309='PC Receitas'!$AZ$17,E309='PC Receitas'!$AZ$18,E309='PC Receitas'!$AZ$19,E309='PC Receitas'!$AZ$20,E309='PC Receitas'!$AZ$21,E309='PC Receitas'!$AZ$22,E309='PC Receitas'!$AZ$23)),N308-K309,N308),IF(AND(L309="Pago",OR(E309='PC Receitas'!$AZ$4,E309='PC Receitas'!$AZ$5,E309='PC Receitas'!$AZ$6)),N308+J309,N308)))</f>
        <v>10600.150000000003</v>
      </c>
      <c r="S309" s="112" t="e">
        <f t="shared" si="16"/>
        <v>#N/A</v>
      </c>
      <c r="T309" s="109" t="e">
        <f t="shared" si="17"/>
        <v>#N/A</v>
      </c>
      <c r="U309" s="109" t="e">
        <f t="shared" si="18"/>
        <v>#N/A</v>
      </c>
      <c r="V309" s="109" t="e">
        <f t="shared" si="19"/>
        <v>#N/A</v>
      </c>
      <c r="W309" s="239" t="e">
        <f>VLOOKUP(E309,'PC Receitas'!$AZ$4:$BB$23,3,FALSE)</f>
        <v>#N/A</v>
      </c>
    </row>
    <row r="310" spans="1:23" ht="19.5" customHeight="1" thickTop="1" thickBot="1" x14ac:dyDescent="0.3">
      <c r="A310" s="209"/>
      <c r="C310" s="43"/>
      <c r="D310" s="43"/>
      <c r="E310" s="43"/>
      <c r="F310" s="136"/>
      <c r="G310" s="43"/>
      <c r="H310" s="43"/>
      <c r="I310" s="43"/>
      <c r="J310" s="196"/>
      <c r="K310" s="196"/>
      <c r="L310" s="44"/>
      <c r="M310" s="130"/>
      <c r="N310" s="41">
        <f>IF(AND(J310&gt;0,K310&gt;0),N309,  IF(AND(K310&lt;&gt;"",K310&lt;&gt;0),IF(AND(L310="Pago",OR(E310='PC Receitas'!$AZ$16,E310='PC Receitas'!$AZ$17,E310='PC Receitas'!$AZ$18,E310='PC Receitas'!$AZ$19,E310='PC Receitas'!$AZ$20,E310='PC Receitas'!$AZ$21,E310='PC Receitas'!$AZ$22,E310='PC Receitas'!$AZ$23)),N309-K310,N309),IF(AND(L310="Pago",OR(E310='PC Receitas'!$AZ$4,E310='PC Receitas'!$AZ$5,E310='PC Receitas'!$AZ$6)),N309+J310,N309)))</f>
        <v>10600.150000000003</v>
      </c>
      <c r="S310" s="112" t="e">
        <f t="shared" si="16"/>
        <v>#N/A</v>
      </c>
      <c r="T310" s="109" t="e">
        <f t="shared" si="17"/>
        <v>#N/A</v>
      </c>
      <c r="U310" s="109" t="e">
        <f t="shared" si="18"/>
        <v>#N/A</v>
      </c>
      <c r="V310" s="109" t="e">
        <f t="shared" si="19"/>
        <v>#N/A</v>
      </c>
      <c r="W310" s="239" t="e">
        <f>VLOOKUP(E310,'PC Receitas'!$AZ$4:$BB$23,3,FALSE)</f>
        <v>#N/A</v>
      </c>
    </row>
    <row r="311" spans="1:23" ht="19.5" customHeight="1" thickTop="1" thickBot="1" x14ac:dyDescent="0.3">
      <c r="A311" s="209"/>
      <c r="C311" s="43"/>
      <c r="D311" s="43"/>
      <c r="E311" s="43"/>
      <c r="F311" s="136"/>
      <c r="G311" s="43"/>
      <c r="H311" s="43"/>
      <c r="I311" s="43"/>
      <c r="J311" s="196"/>
      <c r="K311" s="196"/>
      <c r="L311" s="44"/>
      <c r="M311" s="130"/>
      <c r="N311" s="41">
        <f>IF(AND(J311&gt;0,K311&gt;0),N310,  IF(AND(K311&lt;&gt;"",K311&lt;&gt;0),IF(AND(L311="Pago",OR(E311='PC Receitas'!$AZ$16,E311='PC Receitas'!$AZ$17,E311='PC Receitas'!$AZ$18,E311='PC Receitas'!$AZ$19,E311='PC Receitas'!$AZ$20,E311='PC Receitas'!$AZ$21,E311='PC Receitas'!$AZ$22,E311='PC Receitas'!$AZ$23)),N310-K311,N310),IF(AND(L311="Pago",OR(E311='PC Receitas'!$AZ$4,E311='PC Receitas'!$AZ$5,E311='PC Receitas'!$AZ$6)),N310+J311,N310)))</f>
        <v>10600.150000000003</v>
      </c>
      <c r="S311" s="112" t="e">
        <f t="shared" si="16"/>
        <v>#N/A</v>
      </c>
      <c r="T311" s="109" t="e">
        <f t="shared" si="17"/>
        <v>#N/A</v>
      </c>
      <c r="U311" s="109" t="e">
        <f t="shared" si="18"/>
        <v>#N/A</v>
      </c>
      <c r="V311" s="109" t="e">
        <f t="shared" si="19"/>
        <v>#N/A</v>
      </c>
      <c r="W311" s="239" t="e">
        <f>VLOOKUP(E311,'PC Receitas'!$AZ$4:$BB$23,3,FALSE)</f>
        <v>#N/A</v>
      </c>
    </row>
    <row r="312" spans="1:23" ht="19.5" customHeight="1" thickTop="1" thickBot="1" x14ac:dyDescent="0.3">
      <c r="A312" s="209"/>
      <c r="C312" s="43"/>
      <c r="D312" s="43"/>
      <c r="E312" s="43"/>
      <c r="F312" s="136"/>
      <c r="G312" s="43"/>
      <c r="H312" s="43"/>
      <c r="I312" s="43"/>
      <c r="J312" s="196"/>
      <c r="K312" s="196"/>
      <c r="L312" s="44"/>
      <c r="M312" s="130"/>
      <c r="N312" s="41">
        <f>IF(AND(J312&gt;0,K312&gt;0),N311,  IF(AND(K312&lt;&gt;"",K312&lt;&gt;0),IF(AND(L312="Pago",OR(E312='PC Receitas'!$AZ$16,E312='PC Receitas'!$AZ$17,E312='PC Receitas'!$AZ$18,E312='PC Receitas'!$AZ$19,E312='PC Receitas'!$AZ$20,E312='PC Receitas'!$AZ$21,E312='PC Receitas'!$AZ$22,E312='PC Receitas'!$AZ$23)),N311-K312,N311),IF(AND(L312="Pago",OR(E312='PC Receitas'!$AZ$4,E312='PC Receitas'!$AZ$5,E312='PC Receitas'!$AZ$6)),N311+J312,N311)))</f>
        <v>10600.150000000003</v>
      </c>
      <c r="S312" s="112" t="e">
        <f t="shared" si="16"/>
        <v>#N/A</v>
      </c>
      <c r="T312" s="109" t="e">
        <f t="shared" si="17"/>
        <v>#N/A</v>
      </c>
      <c r="U312" s="109" t="e">
        <f t="shared" si="18"/>
        <v>#N/A</v>
      </c>
      <c r="V312" s="109" t="e">
        <f t="shared" si="19"/>
        <v>#N/A</v>
      </c>
      <c r="W312" s="239" t="e">
        <f>VLOOKUP(E312,'PC Receitas'!$AZ$4:$BB$23,3,FALSE)</f>
        <v>#N/A</v>
      </c>
    </row>
    <row r="313" spans="1:23" ht="19.5" customHeight="1" thickTop="1" thickBot="1" x14ac:dyDescent="0.3">
      <c r="A313" s="209"/>
      <c r="C313" s="43"/>
      <c r="D313" s="43"/>
      <c r="E313" s="43"/>
      <c r="F313" s="136"/>
      <c r="G313" s="43"/>
      <c r="H313" s="43"/>
      <c r="I313" s="43"/>
      <c r="J313" s="196"/>
      <c r="K313" s="196"/>
      <c r="L313" s="44"/>
      <c r="M313" s="130"/>
      <c r="N313" s="41">
        <f>IF(AND(J313&gt;0,K313&gt;0),N312,  IF(AND(K313&lt;&gt;"",K313&lt;&gt;0),IF(AND(L313="Pago",OR(E313='PC Receitas'!$AZ$16,E313='PC Receitas'!$AZ$17,E313='PC Receitas'!$AZ$18,E313='PC Receitas'!$AZ$19,E313='PC Receitas'!$AZ$20,E313='PC Receitas'!$AZ$21,E313='PC Receitas'!$AZ$22,E313='PC Receitas'!$AZ$23)),N312-K313,N312),IF(AND(L313="Pago",OR(E313='PC Receitas'!$AZ$4,E313='PC Receitas'!$AZ$5,E313='PC Receitas'!$AZ$6)),N312+J313,N312)))</f>
        <v>10600.150000000003</v>
      </c>
      <c r="S313" s="112" t="e">
        <f t="shared" si="16"/>
        <v>#N/A</v>
      </c>
      <c r="T313" s="109" t="e">
        <f t="shared" si="17"/>
        <v>#N/A</v>
      </c>
      <c r="U313" s="109" t="e">
        <f t="shared" si="18"/>
        <v>#N/A</v>
      </c>
      <c r="V313" s="109" t="e">
        <f t="shared" si="19"/>
        <v>#N/A</v>
      </c>
      <c r="W313" s="239" t="e">
        <f>VLOOKUP(E313,'PC Receitas'!$AZ$4:$BB$23,3,FALSE)</f>
        <v>#N/A</v>
      </c>
    </row>
    <row r="314" spans="1:23" ht="19.5" customHeight="1" thickTop="1" thickBot="1" x14ac:dyDescent="0.3">
      <c r="A314" s="209"/>
      <c r="C314" s="43"/>
      <c r="D314" s="43"/>
      <c r="E314" s="43"/>
      <c r="F314" s="136"/>
      <c r="G314" s="43"/>
      <c r="H314" s="43"/>
      <c r="I314" s="43"/>
      <c r="J314" s="196"/>
      <c r="K314" s="196"/>
      <c r="L314" s="44"/>
      <c r="M314" s="130"/>
      <c r="N314" s="41">
        <f>IF(AND(J314&gt;0,K314&gt;0),N313,  IF(AND(K314&lt;&gt;"",K314&lt;&gt;0),IF(AND(L314="Pago",OR(E314='PC Receitas'!$AZ$16,E314='PC Receitas'!$AZ$17,E314='PC Receitas'!$AZ$18,E314='PC Receitas'!$AZ$19,E314='PC Receitas'!$AZ$20,E314='PC Receitas'!$AZ$21,E314='PC Receitas'!$AZ$22,E314='PC Receitas'!$AZ$23)),N313-K314,N313),IF(AND(L314="Pago",OR(E314='PC Receitas'!$AZ$4,E314='PC Receitas'!$AZ$5,E314='PC Receitas'!$AZ$6)),N313+J314,N313)))</f>
        <v>10600.150000000003</v>
      </c>
      <c r="S314" s="112" t="e">
        <f t="shared" si="16"/>
        <v>#N/A</v>
      </c>
      <c r="T314" s="109" t="e">
        <f t="shared" si="17"/>
        <v>#N/A</v>
      </c>
      <c r="U314" s="109" t="e">
        <f t="shared" si="18"/>
        <v>#N/A</v>
      </c>
      <c r="V314" s="109" t="e">
        <f t="shared" si="19"/>
        <v>#N/A</v>
      </c>
      <c r="W314" s="239" t="e">
        <f>VLOOKUP(E314,'PC Receitas'!$AZ$4:$BB$23,3,FALSE)</f>
        <v>#N/A</v>
      </c>
    </row>
    <row r="315" spans="1:23" ht="19.5" customHeight="1" thickTop="1" thickBot="1" x14ac:dyDescent="0.3">
      <c r="A315" s="209"/>
      <c r="C315" s="43"/>
      <c r="D315" s="43"/>
      <c r="E315" s="43"/>
      <c r="F315" s="136"/>
      <c r="G315" s="43"/>
      <c r="H315" s="43"/>
      <c r="I315" s="43"/>
      <c r="J315" s="196"/>
      <c r="K315" s="196"/>
      <c r="L315" s="44"/>
      <c r="M315" s="130"/>
      <c r="N315" s="41">
        <f>IF(AND(J315&gt;0,K315&gt;0),N314,  IF(AND(K315&lt;&gt;"",K315&lt;&gt;0),IF(AND(L315="Pago",OR(E315='PC Receitas'!$AZ$16,E315='PC Receitas'!$AZ$17,E315='PC Receitas'!$AZ$18,E315='PC Receitas'!$AZ$19,E315='PC Receitas'!$AZ$20,E315='PC Receitas'!$AZ$21,E315='PC Receitas'!$AZ$22,E315='PC Receitas'!$AZ$23)),N314-K315,N314),IF(AND(L315="Pago",OR(E315='PC Receitas'!$AZ$4,E315='PC Receitas'!$AZ$5,E315='PC Receitas'!$AZ$6)),N314+J315,N314)))</f>
        <v>10600.150000000003</v>
      </c>
      <c r="S315" s="112" t="e">
        <f t="shared" si="16"/>
        <v>#N/A</v>
      </c>
      <c r="T315" s="109" t="e">
        <f t="shared" si="17"/>
        <v>#N/A</v>
      </c>
      <c r="U315" s="109" t="e">
        <f t="shared" si="18"/>
        <v>#N/A</v>
      </c>
      <c r="V315" s="109" t="e">
        <f t="shared" si="19"/>
        <v>#N/A</v>
      </c>
      <c r="W315" s="239" t="e">
        <f>VLOOKUP(E315,'PC Receitas'!$AZ$4:$BB$23,3,FALSE)</f>
        <v>#N/A</v>
      </c>
    </row>
    <row r="316" spans="1:23" ht="19.5" customHeight="1" thickTop="1" thickBot="1" x14ac:dyDescent="0.3">
      <c r="A316" s="209"/>
      <c r="C316" s="43"/>
      <c r="D316" s="43"/>
      <c r="E316" s="43"/>
      <c r="F316" s="136"/>
      <c r="G316" s="43"/>
      <c r="H316" s="43"/>
      <c r="I316" s="43"/>
      <c r="J316" s="196"/>
      <c r="K316" s="196"/>
      <c r="L316" s="44"/>
      <c r="M316" s="130"/>
      <c r="N316" s="41">
        <f>IF(AND(J316&gt;0,K316&gt;0),N315,  IF(AND(K316&lt;&gt;"",K316&lt;&gt;0),IF(AND(L316="Pago",OR(E316='PC Receitas'!$AZ$16,E316='PC Receitas'!$AZ$17,E316='PC Receitas'!$AZ$18,E316='PC Receitas'!$AZ$19,E316='PC Receitas'!$AZ$20,E316='PC Receitas'!$AZ$21,E316='PC Receitas'!$AZ$22,E316='PC Receitas'!$AZ$23)),N315-K316,N315),IF(AND(L316="Pago",OR(E316='PC Receitas'!$AZ$4,E316='PC Receitas'!$AZ$5,E316='PC Receitas'!$AZ$6)),N315+J316,N315)))</f>
        <v>10600.150000000003</v>
      </c>
      <c r="S316" s="112" t="e">
        <f t="shared" si="16"/>
        <v>#N/A</v>
      </c>
      <c r="T316" s="109" t="e">
        <f t="shared" si="17"/>
        <v>#N/A</v>
      </c>
      <c r="U316" s="109" t="e">
        <f t="shared" si="18"/>
        <v>#N/A</v>
      </c>
      <c r="V316" s="109" t="e">
        <f t="shared" si="19"/>
        <v>#N/A</v>
      </c>
      <c r="W316" s="239" t="e">
        <f>VLOOKUP(E316,'PC Receitas'!$AZ$4:$BB$23,3,FALSE)</f>
        <v>#N/A</v>
      </c>
    </row>
    <row r="317" spans="1:23" ht="19.5" customHeight="1" thickTop="1" thickBot="1" x14ac:dyDescent="0.3">
      <c r="A317" s="209"/>
      <c r="C317" s="43"/>
      <c r="D317" s="43"/>
      <c r="E317" s="43"/>
      <c r="F317" s="136"/>
      <c r="G317" s="43"/>
      <c r="H317" s="43"/>
      <c r="I317" s="43"/>
      <c r="J317" s="196"/>
      <c r="K317" s="196"/>
      <c r="L317" s="44"/>
      <c r="M317" s="130"/>
      <c r="N317" s="41">
        <f>IF(AND(J317&gt;0,K317&gt;0),N316,  IF(AND(K317&lt;&gt;"",K317&lt;&gt;0),IF(AND(L317="Pago",OR(E317='PC Receitas'!$AZ$16,E317='PC Receitas'!$AZ$17,E317='PC Receitas'!$AZ$18,E317='PC Receitas'!$AZ$19,E317='PC Receitas'!$AZ$20,E317='PC Receitas'!$AZ$21,E317='PC Receitas'!$AZ$22,E317='PC Receitas'!$AZ$23)),N316-K317,N316),IF(AND(L317="Pago",OR(E317='PC Receitas'!$AZ$4,E317='PC Receitas'!$AZ$5,E317='PC Receitas'!$AZ$6)),N316+J317,N316)))</f>
        <v>10600.150000000003</v>
      </c>
      <c r="S317" s="112" t="e">
        <f t="shared" si="16"/>
        <v>#N/A</v>
      </c>
      <c r="T317" s="109" t="e">
        <f t="shared" si="17"/>
        <v>#N/A</v>
      </c>
      <c r="U317" s="109" t="e">
        <f t="shared" si="18"/>
        <v>#N/A</v>
      </c>
      <c r="V317" s="109" t="e">
        <f t="shared" si="19"/>
        <v>#N/A</v>
      </c>
      <c r="W317" s="239" t="e">
        <f>VLOOKUP(E317,'PC Receitas'!$AZ$4:$BB$23,3,FALSE)</f>
        <v>#N/A</v>
      </c>
    </row>
    <row r="318" spans="1:23" ht="19.5" customHeight="1" thickTop="1" thickBot="1" x14ac:dyDescent="0.3">
      <c r="A318" s="209"/>
      <c r="C318" s="43"/>
      <c r="D318" s="43"/>
      <c r="E318" s="43"/>
      <c r="F318" s="136"/>
      <c r="G318" s="43"/>
      <c r="H318" s="43"/>
      <c r="I318" s="43"/>
      <c r="J318" s="196"/>
      <c r="K318" s="196"/>
      <c r="L318" s="44"/>
      <c r="M318" s="130"/>
      <c r="N318" s="41">
        <f>IF(AND(J318&gt;0,K318&gt;0),N317,  IF(AND(K318&lt;&gt;"",K318&lt;&gt;0),IF(AND(L318="Pago",OR(E318='PC Receitas'!$AZ$16,E318='PC Receitas'!$AZ$17,E318='PC Receitas'!$AZ$18,E318='PC Receitas'!$AZ$19,E318='PC Receitas'!$AZ$20,E318='PC Receitas'!$AZ$21,E318='PC Receitas'!$AZ$22,E318='PC Receitas'!$AZ$23)),N317-K318,N317),IF(AND(L318="Pago",OR(E318='PC Receitas'!$AZ$4,E318='PC Receitas'!$AZ$5,E318='PC Receitas'!$AZ$6)),N317+J318,N317)))</f>
        <v>10600.150000000003</v>
      </c>
      <c r="S318" s="112" t="e">
        <f t="shared" si="16"/>
        <v>#N/A</v>
      </c>
      <c r="T318" s="109" t="e">
        <f t="shared" si="17"/>
        <v>#N/A</v>
      </c>
      <c r="U318" s="109" t="e">
        <f t="shared" si="18"/>
        <v>#N/A</v>
      </c>
      <c r="V318" s="109" t="e">
        <f t="shared" si="19"/>
        <v>#N/A</v>
      </c>
      <c r="W318" s="239" t="e">
        <f>VLOOKUP(E318,'PC Receitas'!$AZ$4:$BB$23,3,FALSE)</f>
        <v>#N/A</v>
      </c>
    </row>
    <row r="319" spans="1:23" ht="19.5" customHeight="1" thickTop="1" thickBot="1" x14ac:dyDescent="0.3">
      <c r="A319" s="209"/>
      <c r="C319" s="43"/>
      <c r="D319" s="43"/>
      <c r="E319" s="43"/>
      <c r="F319" s="136"/>
      <c r="G319" s="43"/>
      <c r="H319" s="43"/>
      <c r="I319" s="43"/>
      <c r="J319" s="196"/>
      <c r="K319" s="196"/>
      <c r="L319" s="44"/>
      <c r="M319" s="130"/>
      <c r="N319" s="41">
        <f>IF(AND(J319&gt;0,K319&gt;0),N318,  IF(AND(K319&lt;&gt;"",K319&lt;&gt;0),IF(AND(L319="Pago",OR(E319='PC Receitas'!$AZ$16,E319='PC Receitas'!$AZ$17,E319='PC Receitas'!$AZ$18,E319='PC Receitas'!$AZ$19,E319='PC Receitas'!$AZ$20,E319='PC Receitas'!$AZ$21,E319='PC Receitas'!$AZ$22,E319='PC Receitas'!$AZ$23)),N318-K319,N318),IF(AND(L319="Pago",OR(E319='PC Receitas'!$AZ$4,E319='PC Receitas'!$AZ$5,E319='PC Receitas'!$AZ$6)),N318+J319,N318)))</f>
        <v>10600.150000000003</v>
      </c>
      <c r="S319" s="112" t="e">
        <f t="shared" si="16"/>
        <v>#N/A</v>
      </c>
      <c r="T319" s="109" t="e">
        <f t="shared" si="17"/>
        <v>#N/A</v>
      </c>
      <c r="U319" s="109" t="e">
        <f t="shared" si="18"/>
        <v>#N/A</v>
      </c>
      <c r="V319" s="109" t="e">
        <f t="shared" si="19"/>
        <v>#N/A</v>
      </c>
      <c r="W319" s="239" t="e">
        <f>VLOOKUP(E319,'PC Receitas'!$AZ$4:$BB$23,3,FALSE)</f>
        <v>#N/A</v>
      </c>
    </row>
    <row r="320" spans="1:23" ht="19.5" customHeight="1" thickTop="1" thickBot="1" x14ac:dyDescent="0.3">
      <c r="A320" s="209"/>
      <c r="C320" s="43"/>
      <c r="D320" s="43"/>
      <c r="E320" s="43"/>
      <c r="F320" s="136"/>
      <c r="G320" s="43"/>
      <c r="H320" s="43"/>
      <c r="I320" s="43"/>
      <c r="J320" s="196"/>
      <c r="K320" s="196"/>
      <c r="L320" s="44"/>
      <c r="M320" s="130"/>
      <c r="N320" s="41">
        <f>IF(AND(J320&gt;0,K320&gt;0),N319,  IF(AND(K320&lt;&gt;"",K320&lt;&gt;0),IF(AND(L320="Pago",OR(E320='PC Receitas'!$AZ$16,E320='PC Receitas'!$AZ$17,E320='PC Receitas'!$AZ$18,E320='PC Receitas'!$AZ$19,E320='PC Receitas'!$AZ$20,E320='PC Receitas'!$AZ$21,E320='PC Receitas'!$AZ$22,E320='PC Receitas'!$AZ$23)),N319-K320,N319),IF(AND(L320="Pago",OR(E320='PC Receitas'!$AZ$4,E320='PC Receitas'!$AZ$5,E320='PC Receitas'!$AZ$6)),N319+J320,N319)))</f>
        <v>10600.150000000003</v>
      </c>
      <c r="S320" s="112" t="e">
        <f t="shared" si="16"/>
        <v>#N/A</v>
      </c>
      <c r="T320" s="109" t="e">
        <f t="shared" si="17"/>
        <v>#N/A</v>
      </c>
      <c r="U320" s="109" t="e">
        <f t="shared" si="18"/>
        <v>#N/A</v>
      </c>
      <c r="V320" s="109" t="e">
        <f t="shared" si="19"/>
        <v>#N/A</v>
      </c>
      <c r="W320" s="239" t="e">
        <f>VLOOKUP(E320,'PC Receitas'!$AZ$4:$BB$23,3,FALSE)</f>
        <v>#N/A</v>
      </c>
    </row>
    <row r="321" spans="1:23" ht="19.5" customHeight="1" thickTop="1" thickBot="1" x14ac:dyDescent="0.3">
      <c r="A321" s="209"/>
      <c r="C321" s="43"/>
      <c r="D321" s="43"/>
      <c r="E321" s="43"/>
      <c r="F321" s="136"/>
      <c r="G321" s="43"/>
      <c r="H321" s="43"/>
      <c r="I321" s="43"/>
      <c r="J321" s="196"/>
      <c r="K321" s="196"/>
      <c r="L321" s="44"/>
      <c r="M321" s="130"/>
      <c r="N321" s="41">
        <f>IF(AND(J321&gt;0,K321&gt;0),N320,  IF(AND(K321&lt;&gt;"",K321&lt;&gt;0),IF(AND(L321="Pago",OR(E321='PC Receitas'!$AZ$16,E321='PC Receitas'!$AZ$17,E321='PC Receitas'!$AZ$18,E321='PC Receitas'!$AZ$19,E321='PC Receitas'!$AZ$20,E321='PC Receitas'!$AZ$21,E321='PC Receitas'!$AZ$22,E321='PC Receitas'!$AZ$23)),N320-K321,N320),IF(AND(L321="Pago",OR(E321='PC Receitas'!$AZ$4,E321='PC Receitas'!$AZ$5,E321='PC Receitas'!$AZ$6)),N320+J321,N320)))</f>
        <v>10600.150000000003</v>
      </c>
      <c r="S321" s="112" t="e">
        <f t="shared" si="16"/>
        <v>#N/A</v>
      </c>
      <c r="T321" s="109" t="e">
        <f t="shared" si="17"/>
        <v>#N/A</v>
      </c>
      <c r="U321" s="109" t="e">
        <f t="shared" si="18"/>
        <v>#N/A</v>
      </c>
      <c r="V321" s="109" t="e">
        <f t="shared" si="19"/>
        <v>#N/A</v>
      </c>
      <c r="W321" s="239" t="e">
        <f>VLOOKUP(E321,'PC Receitas'!$AZ$4:$BB$23,3,FALSE)</f>
        <v>#N/A</v>
      </c>
    </row>
    <row r="322" spans="1:23" ht="19.5" customHeight="1" thickTop="1" thickBot="1" x14ac:dyDescent="0.3">
      <c r="A322" s="209"/>
      <c r="C322" s="43"/>
      <c r="D322" s="43"/>
      <c r="E322" s="43"/>
      <c r="F322" s="136"/>
      <c r="G322" s="43"/>
      <c r="H322" s="43"/>
      <c r="I322" s="43"/>
      <c r="J322" s="196"/>
      <c r="K322" s="196"/>
      <c r="L322" s="44"/>
      <c r="M322" s="130"/>
      <c r="N322" s="41">
        <f>IF(AND(J322&gt;0,K322&gt;0),N321,  IF(AND(K322&lt;&gt;"",K322&lt;&gt;0),IF(AND(L322="Pago",OR(E322='PC Receitas'!$AZ$16,E322='PC Receitas'!$AZ$17,E322='PC Receitas'!$AZ$18,E322='PC Receitas'!$AZ$19,E322='PC Receitas'!$AZ$20,E322='PC Receitas'!$AZ$21,E322='PC Receitas'!$AZ$22,E322='PC Receitas'!$AZ$23)),N321-K322,N321),IF(AND(L322="Pago",OR(E322='PC Receitas'!$AZ$4,E322='PC Receitas'!$AZ$5,E322='PC Receitas'!$AZ$6)),N321+J322,N321)))</f>
        <v>10600.150000000003</v>
      </c>
      <c r="S322" s="112" t="e">
        <f t="shared" si="16"/>
        <v>#N/A</v>
      </c>
      <c r="T322" s="109" t="e">
        <f t="shared" si="17"/>
        <v>#N/A</v>
      </c>
      <c r="U322" s="109" t="e">
        <f t="shared" si="18"/>
        <v>#N/A</v>
      </c>
      <c r="V322" s="109" t="e">
        <f t="shared" si="19"/>
        <v>#N/A</v>
      </c>
      <c r="W322" s="239" t="e">
        <f>VLOOKUP(E322,'PC Receitas'!$AZ$4:$BB$23,3,FALSE)</f>
        <v>#N/A</v>
      </c>
    </row>
    <row r="323" spans="1:23" ht="19.5" customHeight="1" thickTop="1" thickBot="1" x14ac:dyDescent="0.3">
      <c r="A323" s="209"/>
      <c r="C323" s="43"/>
      <c r="D323" s="43"/>
      <c r="E323" s="43"/>
      <c r="F323" s="136"/>
      <c r="G323" s="43"/>
      <c r="H323" s="43"/>
      <c r="I323" s="43"/>
      <c r="J323" s="196"/>
      <c r="K323" s="196"/>
      <c r="L323" s="44"/>
      <c r="M323" s="130"/>
      <c r="N323" s="41">
        <f>IF(AND(J323&gt;0,K323&gt;0),N322,  IF(AND(K323&lt;&gt;"",K323&lt;&gt;0),IF(AND(L323="Pago",OR(E323='PC Receitas'!$AZ$16,E323='PC Receitas'!$AZ$17,E323='PC Receitas'!$AZ$18,E323='PC Receitas'!$AZ$19,E323='PC Receitas'!$AZ$20,E323='PC Receitas'!$AZ$21,E323='PC Receitas'!$AZ$22,E323='PC Receitas'!$AZ$23)),N322-K323,N322),IF(AND(L323="Pago",OR(E323='PC Receitas'!$AZ$4,E323='PC Receitas'!$AZ$5,E323='PC Receitas'!$AZ$6)),N322+J323,N322)))</f>
        <v>10600.150000000003</v>
      </c>
      <c r="S323" s="112" t="e">
        <f t="shared" si="16"/>
        <v>#N/A</v>
      </c>
      <c r="T323" s="109" t="e">
        <f t="shared" si="17"/>
        <v>#N/A</v>
      </c>
      <c r="U323" s="109" t="e">
        <f t="shared" si="18"/>
        <v>#N/A</v>
      </c>
      <c r="V323" s="109" t="e">
        <f t="shared" si="19"/>
        <v>#N/A</v>
      </c>
      <c r="W323" s="239" t="e">
        <f>VLOOKUP(E323,'PC Receitas'!$AZ$4:$BB$23,3,FALSE)</f>
        <v>#N/A</v>
      </c>
    </row>
    <row r="324" spans="1:23" ht="19.5" customHeight="1" thickTop="1" thickBot="1" x14ac:dyDescent="0.3">
      <c r="A324" s="209"/>
      <c r="C324" s="43"/>
      <c r="D324" s="43"/>
      <c r="E324" s="43"/>
      <c r="F324" s="136"/>
      <c r="G324" s="43"/>
      <c r="H324" s="43"/>
      <c r="I324" s="43"/>
      <c r="J324" s="196"/>
      <c r="K324" s="196"/>
      <c r="L324" s="44"/>
      <c r="M324" s="130"/>
      <c r="N324" s="41">
        <f>IF(AND(J324&gt;0,K324&gt;0),N323,  IF(AND(K324&lt;&gt;"",K324&lt;&gt;0),IF(AND(L324="Pago",OR(E324='PC Receitas'!$AZ$16,E324='PC Receitas'!$AZ$17,E324='PC Receitas'!$AZ$18,E324='PC Receitas'!$AZ$19,E324='PC Receitas'!$AZ$20,E324='PC Receitas'!$AZ$21,E324='PC Receitas'!$AZ$22,E324='PC Receitas'!$AZ$23)),N323-K324,N323),IF(AND(L324="Pago",OR(E324='PC Receitas'!$AZ$4,E324='PC Receitas'!$AZ$5,E324='PC Receitas'!$AZ$6)),N323+J324,N323)))</f>
        <v>10600.150000000003</v>
      </c>
      <c r="S324" s="112" t="e">
        <f t="shared" si="16"/>
        <v>#N/A</v>
      </c>
      <c r="T324" s="109" t="e">
        <f t="shared" si="17"/>
        <v>#N/A</v>
      </c>
      <c r="U324" s="109" t="e">
        <f t="shared" si="18"/>
        <v>#N/A</v>
      </c>
      <c r="V324" s="109" t="e">
        <f t="shared" si="19"/>
        <v>#N/A</v>
      </c>
      <c r="W324" s="239" t="e">
        <f>VLOOKUP(E324,'PC Receitas'!$AZ$4:$BB$23,3,FALSE)</f>
        <v>#N/A</v>
      </c>
    </row>
    <row r="325" spans="1:23" ht="19.5" customHeight="1" thickTop="1" thickBot="1" x14ac:dyDescent="0.3">
      <c r="A325" s="209"/>
      <c r="C325" s="43"/>
      <c r="D325" s="43"/>
      <c r="E325" s="43"/>
      <c r="F325" s="136"/>
      <c r="G325" s="43"/>
      <c r="H325" s="43"/>
      <c r="I325" s="43"/>
      <c r="J325" s="196"/>
      <c r="K325" s="196"/>
      <c r="L325" s="44"/>
      <c r="M325" s="130"/>
      <c r="N325" s="41">
        <f>IF(AND(J325&gt;0,K325&gt;0),N324,  IF(AND(K325&lt;&gt;"",K325&lt;&gt;0),IF(AND(L325="Pago",OR(E325='PC Receitas'!$AZ$16,E325='PC Receitas'!$AZ$17,E325='PC Receitas'!$AZ$18,E325='PC Receitas'!$AZ$19,E325='PC Receitas'!$AZ$20,E325='PC Receitas'!$AZ$21,E325='PC Receitas'!$AZ$22,E325='PC Receitas'!$AZ$23)),N324-K325,N324),IF(AND(L325="Pago",OR(E325='PC Receitas'!$AZ$4,E325='PC Receitas'!$AZ$5,E325='PC Receitas'!$AZ$6)),N324+J325,N324)))</f>
        <v>10600.150000000003</v>
      </c>
      <c r="S325" s="112" t="e">
        <f t="shared" si="16"/>
        <v>#N/A</v>
      </c>
      <c r="T325" s="109" t="e">
        <f t="shared" si="17"/>
        <v>#N/A</v>
      </c>
      <c r="U325" s="109" t="e">
        <f t="shared" si="18"/>
        <v>#N/A</v>
      </c>
      <c r="V325" s="109" t="e">
        <f t="shared" si="19"/>
        <v>#N/A</v>
      </c>
      <c r="W325" s="239" t="e">
        <f>VLOOKUP(E325,'PC Receitas'!$AZ$4:$BB$23,3,FALSE)</f>
        <v>#N/A</v>
      </c>
    </row>
    <row r="326" spans="1:23" ht="19.5" customHeight="1" thickTop="1" thickBot="1" x14ac:dyDescent="0.3">
      <c r="A326" s="209"/>
      <c r="C326" s="43"/>
      <c r="D326" s="43"/>
      <c r="E326" s="43"/>
      <c r="F326" s="136"/>
      <c r="G326" s="43"/>
      <c r="H326" s="43"/>
      <c r="I326" s="43"/>
      <c r="J326" s="196"/>
      <c r="K326" s="196"/>
      <c r="L326" s="44"/>
      <c r="M326" s="130"/>
      <c r="N326" s="41">
        <f>IF(AND(J326&gt;0,K326&gt;0),N325,  IF(AND(K326&lt;&gt;"",K326&lt;&gt;0),IF(AND(L326="Pago",OR(E326='PC Receitas'!$AZ$16,E326='PC Receitas'!$AZ$17,E326='PC Receitas'!$AZ$18,E326='PC Receitas'!$AZ$19,E326='PC Receitas'!$AZ$20,E326='PC Receitas'!$AZ$21,E326='PC Receitas'!$AZ$22,E326='PC Receitas'!$AZ$23)),N325-K326,N325),IF(AND(L326="Pago",OR(E326='PC Receitas'!$AZ$4,E326='PC Receitas'!$AZ$5,E326='PC Receitas'!$AZ$6)),N325+J326,N325)))</f>
        <v>10600.150000000003</v>
      </c>
      <c r="S326" s="112" t="e">
        <f t="shared" ref="S326:S389" si="20">IF(W326="DESPESAS_COM_RH","Despesa",IF(W326="DESPESAS_OPERACIONAIS","Despesa",IF(W326="DESPESAS_DE_MARKETING","Despesa",IF(W326="IMPOSTOS","Despesa",IF(W326="INVESTIMENTOS","Despesa","")))))</f>
        <v>#N/A</v>
      </c>
      <c r="T326" s="109" t="e">
        <f t="shared" ref="T326:T389" si="21">IF(W326="DESPESAS_COM_PRODUTOS","Despesa",IF(W326="DESPESAS_COM_SERVICOS","Despesa",IF(W326="DESPESAS_NAO_OPERACIONAIS","Despesa","")))</f>
        <v>#N/A</v>
      </c>
      <c r="U326" s="109" t="e">
        <f t="shared" ref="U326:U389" si="22">IF(W326="RECEITAS_COM_PRODUTO","Receita",IF(W326="RECEITAS_COM_SERVICOS","Receita",IF(W326="RECEITAS_NAO_OPERACIONAIS","Receita","")))</f>
        <v>#N/A</v>
      </c>
      <c r="V326" s="109" t="e">
        <f t="shared" ref="V326:V389" si="23">IF(S326&lt;&gt;"",S326,IF(T326&lt;&gt;"",T326,IF(U326&lt;&gt;"",U326,"")))</f>
        <v>#N/A</v>
      </c>
      <c r="W326" s="239" t="e">
        <f>VLOOKUP(E326,'PC Receitas'!$AZ$4:$BB$23,3,FALSE)</f>
        <v>#N/A</v>
      </c>
    </row>
    <row r="327" spans="1:23" ht="19.5" customHeight="1" thickTop="1" thickBot="1" x14ac:dyDescent="0.3">
      <c r="A327" s="209"/>
      <c r="C327" s="43"/>
      <c r="D327" s="43"/>
      <c r="E327" s="43"/>
      <c r="F327" s="136"/>
      <c r="G327" s="43"/>
      <c r="H327" s="43"/>
      <c r="I327" s="43"/>
      <c r="J327" s="196"/>
      <c r="K327" s="196"/>
      <c r="L327" s="44"/>
      <c r="M327" s="130"/>
      <c r="N327" s="41">
        <f>IF(AND(J327&gt;0,K327&gt;0),N326,  IF(AND(K327&lt;&gt;"",K327&lt;&gt;0),IF(AND(L327="Pago",OR(E327='PC Receitas'!$AZ$16,E327='PC Receitas'!$AZ$17,E327='PC Receitas'!$AZ$18,E327='PC Receitas'!$AZ$19,E327='PC Receitas'!$AZ$20,E327='PC Receitas'!$AZ$21,E327='PC Receitas'!$AZ$22,E327='PC Receitas'!$AZ$23)),N326-K327,N326),IF(AND(L327="Pago",OR(E327='PC Receitas'!$AZ$4,E327='PC Receitas'!$AZ$5,E327='PC Receitas'!$AZ$6)),N326+J327,N326)))</f>
        <v>10600.150000000003</v>
      </c>
      <c r="S327" s="112" t="e">
        <f t="shared" si="20"/>
        <v>#N/A</v>
      </c>
      <c r="T327" s="109" t="e">
        <f t="shared" si="21"/>
        <v>#N/A</v>
      </c>
      <c r="U327" s="109" t="e">
        <f t="shared" si="22"/>
        <v>#N/A</v>
      </c>
      <c r="V327" s="109" t="e">
        <f t="shared" si="23"/>
        <v>#N/A</v>
      </c>
      <c r="W327" s="239" t="e">
        <f>VLOOKUP(E327,'PC Receitas'!$AZ$4:$BB$23,3,FALSE)</f>
        <v>#N/A</v>
      </c>
    </row>
    <row r="328" spans="1:23" ht="19.5" customHeight="1" thickTop="1" thickBot="1" x14ac:dyDescent="0.3">
      <c r="A328" s="209"/>
      <c r="C328" s="43"/>
      <c r="D328" s="43"/>
      <c r="E328" s="43"/>
      <c r="F328" s="136"/>
      <c r="G328" s="43"/>
      <c r="H328" s="43"/>
      <c r="I328" s="43"/>
      <c r="J328" s="196"/>
      <c r="K328" s="196"/>
      <c r="L328" s="44"/>
      <c r="M328" s="130"/>
      <c r="N328" s="41">
        <f>IF(AND(J328&gt;0,K328&gt;0),N327,  IF(AND(K328&lt;&gt;"",K328&lt;&gt;0),IF(AND(L328="Pago",OR(E328='PC Receitas'!$AZ$16,E328='PC Receitas'!$AZ$17,E328='PC Receitas'!$AZ$18,E328='PC Receitas'!$AZ$19,E328='PC Receitas'!$AZ$20,E328='PC Receitas'!$AZ$21,E328='PC Receitas'!$AZ$22,E328='PC Receitas'!$AZ$23)),N327-K328,N327),IF(AND(L328="Pago",OR(E328='PC Receitas'!$AZ$4,E328='PC Receitas'!$AZ$5,E328='PC Receitas'!$AZ$6)),N327+J328,N327)))</f>
        <v>10600.150000000003</v>
      </c>
      <c r="S328" s="112" t="e">
        <f t="shared" si="20"/>
        <v>#N/A</v>
      </c>
      <c r="T328" s="109" t="e">
        <f t="shared" si="21"/>
        <v>#N/A</v>
      </c>
      <c r="U328" s="109" t="e">
        <f t="shared" si="22"/>
        <v>#N/A</v>
      </c>
      <c r="V328" s="109" t="e">
        <f t="shared" si="23"/>
        <v>#N/A</v>
      </c>
      <c r="W328" s="239" t="e">
        <f>VLOOKUP(E328,'PC Receitas'!$AZ$4:$BB$23,3,FALSE)</f>
        <v>#N/A</v>
      </c>
    </row>
    <row r="329" spans="1:23" ht="19.5" customHeight="1" thickTop="1" thickBot="1" x14ac:dyDescent="0.3">
      <c r="A329" s="209"/>
      <c r="C329" s="43"/>
      <c r="D329" s="43"/>
      <c r="E329" s="43"/>
      <c r="F329" s="136"/>
      <c r="G329" s="43"/>
      <c r="H329" s="43"/>
      <c r="I329" s="43"/>
      <c r="J329" s="196"/>
      <c r="K329" s="196"/>
      <c r="L329" s="44"/>
      <c r="M329" s="130"/>
      <c r="N329" s="41">
        <f>IF(AND(J329&gt;0,K329&gt;0),N328,  IF(AND(K329&lt;&gt;"",K329&lt;&gt;0),IF(AND(L329="Pago",OR(E329='PC Receitas'!$AZ$16,E329='PC Receitas'!$AZ$17,E329='PC Receitas'!$AZ$18,E329='PC Receitas'!$AZ$19,E329='PC Receitas'!$AZ$20,E329='PC Receitas'!$AZ$21,E329='PC Receitas'!$AZ$22,E329='PC Receitas'!$AZ$23)),N328-K329,N328),IF(AND(L329="Pago",OR(E329='PC Receitas'!$AZ$4,E329='PC Receitas'!$AZ$5,E329='PC Receitas'!$AZ$6)),N328+J329,N328)))</f>
        <v>10600.150000000003</v>
      </c>
      <c r="S329" s="112" t="e">
        <f t="shared" si="20"/>
        <v>#N/A</v>
      </c>
      <c r="T329" s="109" t="e">
        <f t="shared" si="21"/>
        <v>#N/A</v>
      </c>
      <c r="U329" s="109" t="e">
        <f t="shared" si="22"/>
        <v>#N/A</v>
      </c>
      <c r="V329" s="109" t="e">
        <f t="shared" si="23"/>
        <v>#N/A</v>
      </c>
      <c r="W329" s="239" t="e">
        <f>VLOOKUP(E329,'PC Receitas'!$AZ$4:$BB$23,3,FALSE)</f>
        <v>#N/A</v>
      </c>
    </row>
    <row r="330" spans="1:23" ht="19.5" customHeight="1" thickTop="1" thickBot="1" x14ac:dyDescent="0.3">
      <c r="A330" s="209"/>
      <c r="C330" s="43"/>
      <c r="D330" s="43"/>
      <c r="E330" s="43"/>
      <c r="F330" s="136"/>
      <c r="G330" s="43"/>
      <c r="H330" s="43"/>
      <c r="I330" s="43"/>
      <c r="J330" s="196"/>
      <c r="K330" s="196"/>
      <c r="L330" s="44"/>
      <c r="M330" s="130"/>
      <c r="N330" s="41">
        <f>IF(AND(J330&gt;0,K330&gt;0),N329,  IF(AND(K330&lt;&gt;"",K330&lt;&gt;0),IF(AND(L330="Pago",OR(E330='PC Receitas'!$AZ$16,E330='PC Receitas'!$AZ$17,E330='PC Receitas'!$AZ$18,E330='PC Receitas'!$AZ$19,E330='PC Receitas'!$AZ$20,E330='PC Receitas'!$AZ$21,E330='PC Receitas'!$AZ$22,E330='PC Receitas'!$AZ$23)),N329-K330,N329),IF(AND(L330="Pago",OR(E330='PC Receitas'!$AZ$4,E330='PC Receitas'!$AZ$5,E330='PC Receitas'!$AZ$6)),N329+J330,N329)))</f>
        <v>10600.150000000003</v>
      </c>
      <c r="S330" s="112" t="e">
        <f t="shared" si="20"/>
        <v>#N/A</v>
      </c>
      <c r="T330" s="109" t="e">
        <f t="shared" si="21"/>
        <v>#N/A</v>
      </c>
      <c r="U330" s="109" t="e">
        <f t="shared" si="22"/>
        <v>#N/A</v>
      </c>
      <c r="V330" s="109" t="e">
        <f t="shared" si="23"/>
        <v>#N/A</v>
      </c>
      <c r="W330" s="239" t="e">
        <f>VLOOKUP(E330,'PC Receitas'!$AZ$4:$BB$23,3,FALSE)</f>
        <v>#N/A</v>
      </c>
    </row>
    <row r="331" spans="1:23" ht="19.5" customHeight="1" thickTop="1" thickBot="1" x14ac:dyDescent="0.3">
      <c r="A331" s="209"/>
      <c r="C331" s="43"/>
      <c r="D331" s="43"/>
      <c r="E331" s="43"/>
      <c r="F331" s="136"/>
      <c r="G331" s="43"/>
      <c r="H331" s="43"/>
      <c r="I331" s="43"/>
      <c r="J331" s="196"/>
      <c r="K331" s="196"/>
      <c r="L331" s="44"/>
      <c r="M331" s="130"/>
      <c r="N331" s="41">
        <f>IF(AND(J331&gt;0,K331&gt;0),N330,  IF(AND(K331&lt;&gt;"",K331&lt;&gt;0),IF(AND(L331="Pago",OR(E331='PC Receitas'!$AZ$16,E331='PC Receitas'!$AZ$17,E331='PC Receitas'!$AZ$18,E331='PC Receitas'!$AZ$19,E331='PC Receitas'!$AZ$20,E331='PC Receitas'!$AZ$21,E331='PC Receitas'!$AZ$22,E331='PC Receitas'!$AZ$23)),N330-K331,N330),IF(AND(L331="Pago",OR(E331='PC Receitas'!$AZ$4,E331='PC Receitas'!$AZ$5,E331='PC Receitas'!$AZ$6)),N330+J331,N330)))</f>
        <v>10600.150000000003</v>
      </c>
      <c r="S331" s="112" t="e">
        <f t="shared" si="20"/>
        <v>#N/A</v>
      </c>
      <c r="T331" s="109" t="e">
        <f t="shared" si="21"/>
        <v>#N/A</v>
      </c>
      <c r="U331" s="109" t="e">
        <f t="shared" si="22"/>
        <v>#N/A</v>
      </c>
      <c r="V331" s="109" t="e">
        <f t="shared" si="23"/>
        <v>#N/A</v>
      </c>
      <c r="W331" s="239" t="e">
        <f>VLOOKUP(E331,'PC Receitas'!$AZ$4:$BB$23,3,FALSE)</f>
        <v>#N/A</v>
      </c>
    </row>
    <row r="332" spans="1:23" ht="19.5" customHeight="1" thickTop="1" thickBot="1" x14ac:dyDescent="0.3">
      <c r="A332" s="209"/>
      <c r="C332" s="43"/>
      <c r="D332" s="43"/>
      <c r="E332" s="43"/>
      <c r="F332" s="136"/>
      <c r="G332" s="43"/>
      <c r="H332" s="43"/>
      <c r="I332" s="43"/>
      <c r="J332" s="196"/>
      <c r="K332" s="196"/>
      <c r="L332" s="44"/>
      <c r="M332" s="130"/>
      <c r="N332" s="41">
        <f>IF(AND(J332&gt;0,K332&gt;0),N331,  IF(AND(K332&lt;&gt;"",K332&lt;&gt;0),IF(AND(L332="Pago",OR(E332='PC Receitas'!$AZ$16,E332='PC Receitas'!$AZ$17,E332='PC Receitas'!$AZ$18,E332='PC Receitas'!$AZ$19,E332='PC Receitas'!$AZ$20,E332='PC Receitas'!$AZ$21,E332='PC Receitas'!$AZ$22,E332='PC Receitas'!$AZ$23)),N331-K332,N331),IF(AND(L332="Pago",OR(E332='PC Receitas'!$AZ$4,E332='PC Receitas'!$AZ$5,E332='PC Receitas'!$AZ$6)),N331+J332,N331)))</f>
        <v>10600.150000000003</v>
      </c>
      <c r="S332" s="112" t="e">
        <f t="shared" si="20"/>
        <v>#N/A</v>
      </c>
      <c r="T332" s="109" t="e">
        <f t="shared" si="21"/>
        <v>#N/A</v>
      </c>
      <c r="U332" s="109" t="e">
        <f t="shared" si="22"/>
        <v>#N/A</v>
      </c>
      <c r="V332" s="109" t="e">
        <f t="shared" si="23"/>
        <v>#N/A</v>
      </c>
      <c r="W332" s="239" t="e">
        <f>VLOOKUP(E332,'PC Receitas'!$AZ$4:$BB$23,3,FALSE)</f>
        <v>#N/A</v>
      </c>
    </row>
    <row r="333" spans="1:23" ht="19.5" customHeight="1" thickTop="1" thickBot="1" x14ac:dyDescent="0.3">
      <c r="A333" s="209"/>
      <c r="C333" s="43"/>
      <c r="D333" s="43"/>
      <c r="E333" s="43"/>
      <c r="F333" s="136"/>
      <c r="G333" s="43"/>
      <c r="H333" s="43"/>
      <c r="I333" s="43"/>
      <c r="J333" s="196"/>
      <c r="K333" s="196"/>
      <c r="L333" s="44"/>
      <c r="M333" s="130"/>
      <c r="N333" s="41">
        <f>IF(AND(J333&gt;0,K333&gt;0),N332,  IF(AND(K333&lt;&gt;"",K333&lt;&gt;0),IF(AND(L333="Pago",OR(E333='PC Receitas'!$AZ$16,E333='PC Receitas'!$AZ$17,E333='PC Receitas'!$AZ$18,E333='PC Receitas'!$AZ$19,E333='PC Receitas'!$AZ$20,E333='PC Receitas'!$AZ$21,E333='PC Receitas'!$AZ$22,E333='PC Receitas'!$AZ$23)),N332-K333,N332),IF(AND(L333="Pago",OR(E333='PC Receitas'!$AZ$4,E333='PC Receitas'!$AZ$5,E333='PC Receitas'!$AZ$6)),N332+J333,N332)))</f>
        <v>10600.150000000003</v>
      </c>
      <c r="S333" s="112" t="e">
        <f t="shared" si="20"/>
        <v>#N/A</v>
      </c>
      <c r="T333" s="109" t="e">
        <f t="shared" si="21"/>
        <v>#N/A</v>
      </c>
      <c r="U333" s="109" t="e">
        <f t="shared" si="22"/>
        <v>#N/A</v>
      </c>
      <c r="V333" s="109" t="e">
        <f t="shared" si="23"/>
        <v>#N/A</v>
      </c>
      <c r="W333" s="239" t="e">
        <f>VLOOKUP(E333,'PC Receitas'!$AZ$4:$BB$23,3,FALSE)</f>
        <v>#N/A</v>
      </c>
    </row>
    <row r="334" spans="1:23" ht="19.5" customHeight="1" thickTop="1" thickBot="1" x14ac:dyDescent="0.3">
      <c r="A334" s="209"/>
      <c r="C334" s="43"/>
      <c r="D334" s="43"/>
      <c r="E334" s="43"/>
      <c r="F334" s="136"/>
      <c r="G334" s="43"/>
      <c r="H334" s="43"/>
      <c r="I334" s="43"/>
      <c r="J334" s="196"/>
      <c r="K334" s="196"/>
      <c r="L334" s="44"/>
      <c r="M334" s="130"/>
      <c r="N334" s="41">
        <f>IF(AND(J334&gt;0,K334&gt;0),N333,  IF(AND(K334&lt;&gt;"",K334&lt;&gt;0),IF(AND(L334="Pago",OR(E334='PC Receitas'!$AZ$16,E334='PC Receitas'!$AZ$17,E334='PC Receitas'!$AZ$18,E334='PC Receitas'!$AZ$19,E334='PC Receitas'!$AZ$20,E334='PC Receitas'!$AZ$21,E334='PC Receitas'!$AZ$22,E334='PC Receitas'!$AZ$23)),N333-K334,N333),IF(AND(L334="Pago",OR(E334='PC Receitas'!$AZ$4,E334='PC Receitas'!$AZ$5,E334='PC Receitas'!$AZ$6)),N333+J334,N333)))</f>
        <v>10600.150000000003</v>
      </c>
      <c r="S334" s="112" t="e">
        <f t="shared" si="20"/>
        <v>#N/A</v>
      </c>
      <c r="T334" s="109" t="e">
        <f t="shared" si="21"/>
        <v>#N/A</v>
      </c>
      <c r="U334" s="109" t="e">
        <f t="shared" si="22"/>
        <v>#N/A</v>
      </c>
      <c r="V334" s="109" t="e">
        <f t="shared" si="23"/>
        <v>#N/A</v>
      </c>
      <c r="W334" s="239" t="e">
        <f>VLOOKUP(E334,'PC Receitas'!$AZ$4:$BB$23,3,FALSE)</f>
        <v>#N/A</v>
      </c>
    </row>
    <row r="335" spans="1:23" ht="19.5" customHeight="1" thickTop="1" thickBot="1" x14ac:dyDescent="0.3">
      <c r="A335" s="209"/>
      <c r="C335" s="43"/>
      <c r="D335" s="43"/>
      <c r="E335" s="43"/>
      <c r="F335" s="136"/>
      <c r="G335" s="43"/>
      <c r="H335" s="43"/>
      <c r="I335" s="43"/>
      <c r="J335" s="196"/>
      <c r="K335" s="196"/>
      <c r="L335" s="44"/>
      <c r="M335" s="130"/>
      <c r="N335" s="41">
        <f>IF(AND(J335&gt;0,K335&gt;0),N334,  IF(AND(K335&lt;&gt;"",K335&lt;&gt;0),IF(AND(L335="Pago",OR(E335='PC Receitas'!$AZ$16,E335='PC Receitas'!$AZ$17,E335='PC Receitas'!$AZ$18,E335='PC Receitas'!$AZ$19,E335='PC Receitas'!$AZ$20,E335='PC Receitas'!$AZ$21,E335='PC Receitas'!$AZ$22,E335='PC Receitas'!$AZ$23)),N334-K335,N334),IF(AND(L335="Pago",OR(E335='PC Receitas'!$AZ$4,E335='PC Receitas'!$AZ$5,E335='PC Receitas'!$AZ$6)),N334+J335,N334)))</f>
        <v>10600.150000000003</v>
      </c>
      <c r="S335" s="112" t="e">
        <f t="shared" si="20"/>
        <v>#N/A</v>
      </c>
      <c r="T335" s="109" t="e">
        <f t="shared" si="21"/>
        <v>#N/A</v>
      </c>
      <c r="U335" s="109" t="e">
        <f t="shared" si="22"/>
        <v>#N/A</v>
      </c>
      <c r="V335" s="109" t="e">
        <f t="shared" si="23"/>
        <v>#N/A</v>
      </c>
      <c r="W335" s="239" t="e">
        <f>VLOOKUP(E335,'PC Receitas'!$AZ$4:$BB$23,3,FALSE)</f>
        <v>#N/A</v>
      </c>
    </row>
    <row r="336" spans="1:23" ht="19.5" customHeight="1" thickTop="1" thickBot="1" x14ac:dyDescent="0.3">
      <c r="A336" s="209"/>
      <c r="C336" s="43"/>
      <c r="D336" s="43"/>
      <c r="E336" s="43"/>
      <c r="F336" s="136"/>
      <c r="G336" s="43"/>
      <c r="H336" s="43"/>
      <c r="I336" s="43"/>
      <c r="J336" s="196"/>
      <c r="K336" s="196"/>
      <c r="L336" s="44"/>
      <c r="M336" s="130"/>
      <c r="N336" s="41">
        <f>IF(AND(J336&gt;0,K336&gt;0),N335,  IF(AND(K336&lt;&gt;"",K336&lt;&gt;0),IF(AND(L336="Pago",OR(E336='PC Receitas'!$AZ$16,E336='PC Receitas'!$AZ$17,E336='PC Receitas'!$AZ$18,E336='PC Receitas'!$AZ$19,E336='PC Receitas'!$AZ$20,E336='PC Receitas'!$AZ$21,E336='PC Receitas'!$AZ$22,E336='PC Receitas'!$AZ$23)),N335-K336,N335),IF(AND(L336="Pago",OR(E336='PC Receitas'!$AZ$4,E336='PC Receitas'!$AZ$5,E336='PC Receitas'!$AZ$6)),N335+J336,N335)))</f>
        <v>10600.150000000003</v>
      </c>
      <c r="S336" s="112" t="e">
        <f t="shared" si="20"/>
        <v>#N/A</v>
      </c>
      <c r="T336" s="109" t="e">
        <f t="shared" si="21"/>
        <v>#N/A</v>
      </c>
      <c r="U336" s="109" t="e">
        <f t="shared" si="22"/>
        <v>#N/A</v>
      </c>
      <c r="V336" s="109" t="e">
        <f t="shared" si="23"/>
        <v>#N/A</v>
      </c>
      <c r="W336" s="239" t="e">
        <f>VLOOKUP(E336,'PC Receitas'!$AZ$4:$BB$23,3,FALSE)</f>
        <v>#N/A</v>
      </c>
    </row>
    <row r="337" spans="1:23" ht="19.5" customHeight="1" thickTop="1" thickBot="1" x14ac:dyDescent="0.3">
      <c r="A337" s="209"/>
      <c r="C337" s="43"/>
      <c r="D337" s="43"/>
      <c r="E337" s="43"/>
      <c r="F337" s="136"/>
      <c r="G337" s="43"/>
      <c r="H337" s="43"/>
      <c r="I337" s="43"/>
      <c r="J337" s="196"/>
      <c r="K337" s="196"/>
      <c r="L337" s="44"/>
      <c r="M337" s="130"/>
      <c r="N337" s="41">
        <f>IF(AND(J337&gt;0,K337&gt;0),N336,  IF(AND(K337&lt;&gt;"",K337&lt;&gt;0),IF(AND(L337="Pago",OR(E337='PC Receitas'!$AZ$16,E337='PC Receitas'!$AZ$17,E337='PC Receitas'!$AZ$18,E337='PC Receitas'!$AZ$19,E337='PC Receitas'!$AZ$20,E337='PC Receitas'!$AZ$21,E337='PC Receitas'!$AZ$22,E337='PC Receitas'!$AZ$23)),N336-K337,N336),IF(AND(L337="Pago",OR(E337='PC Receitas'!$AZ$4,E337='PC Receitas'!$AZ$5,E337='PC Receitas'!$AZ$6)),N336+J337,N336)))</f>
        <v>10600.150000000003</v>
      </c>
      <c r="S337" s="112" t="e">
        <f t="shared" si="20"/>
        <v>#N/A</v>
      </c>
      <c r="T337" s="109" t="e">
        <f t="shared" si="21"/>
        <v>#N/A</v>
      </c>
      <c r="U337" s="109" t="e">
        <f t="shared" si="22"/>
        <v>#N/A</v>
      </c>
      <c r="V337" s="109" t="e">
        <f t="shared" si="23"/>
        <v>#N/A</v>
      </c>
      <c r="W337" s="239" t="e">
        <f>VLOOKUP(E337,'PC Receitas'!$AZ$4:$BB$23,3,FALSE)</f>
        <v>#N/A</v>
      </c>
    </row>
    <row r="338" spans="1:23" ht="19.5" customHeight="1" thickTop="1" thickBot="1" x14ac:dyDescent="0.3">
      <c r="A338" s="209"/>
      <c r="C338" s="43"/>
      <c r="D338" s="43"/>
      <c r="E338" s="43"/>
      <c r="F338" s="136"/>
      <c r="G338" s="43"/>
      <c r="H338" s="43"/>
      <c r="I338" s="43"/>
      <c r="J338" s="196"/>
      <c r="K338" s="196"/>
      <c r="L338" s="44"/>
      <c r="M338" s="130"/>
      <c r="N338" s="41">
        <f>IF(AND(J338&gt;0,K338&gt;0),N337,  IF(AND(K338&lt;&gt;"",K338&lt;&gt;0),IF(AND(L338="Pago",OR(E338='PC Receitas'!$AZ$16,E338='PC Receitas'!$AZ$17,E338='PC Receitas'!$AZ$18,E338='PC Receitas'!$AZ$19,E338='PC Receitas'!$AZ$20,E338='PC Receitas'!$AZ$21,E338='PC Receitas'!$AZ$22,E338='PC Receitas'!$AZ$23)),N337-K338,N337),IF(AND(L338="Pago",OR(E338='PC Receitas'!$AZ$4,E338='PC Receitas'!$AZ$5,E338='PC Receitas'!$AZ$6)),N337+J338,N337)))</f>
        <v>10600.150000000003</v>
      </c>
      <c r="S338" s="112" t="e">
        <f t="shared" si="20"/>
        <v>#N/A</v>
      </c>
      <c r="T338" s="109" t="e">
        <f t="shared" si="21"/>
        <v>#N/A</v>
      </c>
      <c r="U338" s="109" t="e">
        <f t="shared" si="22"/>
        <v>#N/A</v>
      </c>
      <c r="V338" s="109" t="e">
        <f t="shared" si="23"/>
        <v>#N/A</v>
      </c>
      <c r="W338" s="239" t="e">
        <f>VLOOKUP(E338,'PC Receitas'!$AZ$4:$BB$23,3,FALSE)</f>
        <v>#N/A</v>
      </c>
    </row>
    <row r="339" spans="1:23" ht="19.5" customHeight="1" thickTop="1" thickBot="1" x14ac:dyDescent="0.3">
      <c r="A339" s="209"/>
      <c r="C339" s="43"/>
      <c r="D339" s="43"/>
      <c r="E339" s="43"/>
      <c r="F339" s="136"/>
      <c r="G339" s="43"/>
      <c r="H339" s="43"/>
      <c r="I339" s="43"/>
      <c r="J339" s="196"/>
      <c r="K339" s="196"/>
      <c r="L339" s="44"/>
      <c r="M339" s="130"/>
      <c r="N339" s="41">
        <f>IF(AND(J339&gt;0,K339&gt;0),N338,  IF(AND(K339&lt;&gt;"",K339&lt;&gt;0),IF(AND(L339="Pago",OR(E339='PC Receitas'!$AZ$16,E339='PC Receitas'!$AZ$17,E339='PC Receitas'!$AZ$18,E339='PC Receitas'!$AZ$19,E339='PC Receitas'!$AZ$20,E339='PC Receitas'!$AZ$21,E339='PC Receitas'!$AZ$22,E339='PC Receitas'!$AZ$23)),N338-K339,N338),IF(AND(L339="Pago",OR(E339='PC Receitas'!$AZ$4,E339='PC Receitas'!$AZ$5,E339='PC Receitas'!$AZ$6)),N338+J339,N338)))</f>
        <v>10600.150000000003</v>
      </c>
      <c r="S339" s="112" t="e">
        <f t="shared" si="20"/>
        <v>#N/A</v>
      </c>
      <c r="T339" s="109" t="e">
        <f t="shared" si="21"/>
        <v>#N/A</v>
      </c>
      <c r="U339" s="109" t="e">
        <f t="shared" si="22"/>
        <v>#N/A</v>
      </c>
      <c r="V339" s="109" t="e">
        <f t="shared" si="23"/>
        <v>#N/A</v>
      </c>
      <c r="W339" s="239" t="e">
        <f>VLOOKUP(E339,'PC Receitas'!$AZ$4:$BB$23,3,FALSE)</f>
        <v>#N/A</v>
      </c>
    </row>
    <row r="340" spans="1:23" ht="19.5" customHeight="1" thickTop="1" thickBot="1" x14ac:dyDescent="0.3">
      <c r="A340" s="209"/>
      <c r="C340" s="43"/>
      <c r="D340" s="43"/>
      <c r="E340" s="43"/>
      <c r="F340" s="136"/>
      <c r="G340" s="43"/>
      <c r="H340" s="43"/>
      <c r="I340" s="43"/>
      <c r="J340" s="196"/>
      <c r="K340" s="196"/>
      <c r="L340" s="44"/>
      <c r="M340" s="130"/>
      <c r="N340" s="41">
        <f>IF(AND(J340&gt;0,K340&gt;0),N339,  IF(AND(K340&lt;&gt;"",K340&lt;&gt;0),IF(AND(L340="Pago",OR(E340='PC Receitas'!$AZ$16,E340='PC Receitas'!$AZ$17,E340='PC Receitas'!$AZ$18,E340='PC Receitas'!$AZ$19,E340='PC Receitas'!$AZ$20,E340='PC Receitas'!$AZ$21,E340='PC Receitas'!$AZ$22,E340='PC Receitas'!$AZ$23)),N339-K340,N339),IF(AND(L340="Pago",OR(E340='PC Receitas'!$AZ$4,E340='PC Receitas'!$AZ$5,E340='PC Receitas'!$AZ$6)),N339+J340,N339)))</f>
        <v>10600.150000000003</v>
      </c>
      <c r="S340" s="112" t="e">
        <f t="shared" si="20"/>
        <v>#N/A</v>
      </c>
      <c r="T340" s="109" t="e">
        <f t="shared" si="21"/>
        <v>#N/A</v>
      </c>
      <c r="U340" s="109" t="e">
        <f t="shared" si="22"/>
        <v>#N/A</v>
      </c>
      <c r="V340" s="109" t="e">
        <f t="shared" si="23"/>
        <v>#N/A</v>
      </c>
      <c r="W340" s="239" t="e">
        <f>VLOOKUP(E340,'PC Receitas'!$AZ$4:$BB$23,3,FALSE)</f>
        <v>#N/A</v>
      </c>
    </row>
    <row r="341" spans="1:23" ht="19.5" customHeight="1" thickTop="1" thickBot="1" x14ac:dyDescent="0.3">
      <c r="A341" s="209"/>
      <c r="C341" s="43"/>
      <c r="D341" s="43"/>
      <c r="E341" s="43"/>
      <c r="F341" s="136"/>
      <c r="G341" s="43"/>
      <c r="H341" s="43"/>
      <c r="I341" s="43"/>
      <c r="J341" s="196"/>
      <c r="K341" s="196"/>
      <c r="L341" s="44"/>
      <c r="M341" s="130"/>
      <c r="N341" s="41">
        <f>IF(AND(J341&gt;0,K341&gt;0),N340,  IF(AND(K341&lt;&gt;"",K341&lt;&gt;0),IF(AND(L341="Pago",OR(E341='PC Receitas'!$AZ$16,E341='PC Receitas'!$AZ$17,E341='PC Receitas'!$AZ$18,E341='PC Receitas'!$AZ$19,E341='PC Receitas'!$AZ$20,E341='PC Receitas'!$AZ$21,E341='PC Receitas'!$AZ$22,E341='PC Receitas'!$AZ$23)),N340-K341,N340),IF(AND(L341="Pago",OR(E341='PC Receitas'!$AZ$4,E341='PC Receitas'!$AZ$5,E341='PC Receitas'!$AZ$6)),N340+J341,N340)))</f>
        <v>10600.150000000003</v>
      </c>
      <c r="S341" s="112" t="e">
        <f t="shared" si="20"/>
        <v>#N/A</v>
      </c>
      <c r="T341" s="109" t="e">
        <f t="shared" si="21"/>
        <v>#N/A</v>
      </c>
      <c r="U341" s="109" t="e">
        <f t="shared" si="22"/>
        <v>#N/A</v>
      </c>
      <c r="V341" s="109" t="e">
        <f t="shared" si="23"/>
        <v>#N/A</v>
      </c>
      <c r="W341" s="239" t="e">
        <f>VLOOKUP(E341,'PC Receitas'!$AZ$4:$BB$23,3,FALSE)</f>
        <v>#N/A</v>
      </c>
    </row>
    <row r="342" spans="1:23" ht="19.5" customHeight="1" thickTop="1" thickBot="1" x14ac:dyDescent="0.3">
      <c r="A342" s="209"/>
      <c r="C342" s="43"/>
      <c r="D342" s="43"/>
      <c r="E342" s="43"/>
      <c r="F342" s="136"/>
      <c r="G342" s="43"/>
      <c r="H342" s="43"/>
      <c r="I342" s="43"/>
      <c r="J342" s="196"/>
      <c r="K342" s="196"/>
      <c r="L342" s="44"/>
      <c r="M342" s="130"/>
      <c r="N342" s="41">
        <f>IF(AND(J342&gt;0,K342&gt;0),N341,  IF(AND(K342&lt;&gt;"",K342&lt;&gt;0),IF(AND(L342="Pago",OR(E342='PC Receitas'!$AZ$16,E342='PC Receitas'!$AZ$17,E342='PC Receitas'!$AZ$18,E342='PC Receitas'!$AZ$19,E342='PC Receitas'!$AZ$20,E342='PC Receitas'!$AZ$21,E342='PC Receitas'!$AZ$22,E342='PC Receitas'!$AZ$23)),N341-K342,N341),IF(AND(L342="Pago",OR(E342='PC Receitas'!$AZ$4,E342='PC Receitas'!$AZ$5,E342='PC Receitas'!$AZ$6)),N341+J342,N341)))</f>
        <v>10600.150000000003</v>
      </c>
      <c r="S342" s="112" t="e">
        <f t="shared" si="20"/>
        <v>#N/A</v>
      </c>
      <c r="T342" s="109" t="e">
        <f t="shared" si="21"/>
        <v>#N/A</v>
      </c>
      <c r="U342" s="109" t="e">
        <f t="shared" si="22"/>
        <v>#N/A</v>
      </c>
      <c r="V342" s="109" t="e">
        <f t="shared" si="23"/>
        <v>#N/A</v>
      </c>
      <c r="W342" s="239" t="e">
        <f>VLOOKUP(E342,'PC Receitas'!$AZ$4:$BB$23,3,FALSE)</f>
        <v>#N/A</v>
      </c>
    </row>
    <row r="343" spans="1:23" ht="19.5" customHeight="1" thickTop="1" thickBot="1" x14ac:dyDescent="0.3">
      <c r="A343" s="209"/>
      <c r="C343" s="43"/>
      <c r="D343" s="43"/>
      <c r="E343" s="43"/>
      <c r="F343" s="136"/>
      <c r="G343" s="43"/>
      <c r="H343" s="43"/>
      <c r="I343" s="43"/>
      <c r="J343" s="196"/>
      <c r="K343" s="196"/>
      <c r="L343" s="44"/>
      <c r="M343" s="130"/>
      <c r="N343" s="41">
        <f>IF(AND(J343&gt;0,K343&gt;0),N342,  IF(AND(K343&lt;&gt;"",K343&lt;&gt;0),IF(AND(L343="Pago",OR(E343='PC Receitas'!$AZ$16,E343='PC Receitas'!$AZ$17,E343='PC Receitas'!$AZ$18,E343='PC Receitas'!$AZ$19,E343='PC Receitas'!$AZ$20,E343='PC Receitas'!$AZ$21,E343='PC Receitas'!$AZ$22,E343='PC Receitas'!$AZ$23)),N342-K343,N342),IF(AND(L343="Pago",OR(E343='PC Receitas'!$AZ$4,E343='PC Receitas'!$AZ$5,E343='PC Receitas'!$AZ$6)),N342+J343,N342)))</f>
        <v>10600.150000000003</v>
      </c>
      <c r="S343" s="112" t="e">
        <f t="shared" si="20"/>
        <v>#N/A</v>
      </c>
      <c r="T343" s="109" t="e">
        <f t="shared" si="21"/>
        <v>#N/A</v>
      </c>
      <c r="U343" s="109" t="e">
        <f t="shared" si="22"/>
        <v>#N/A</v>
      </c>
      <c r="V343" s="109" t="e">
        <f t="shared" si="23"/>
        <v>#N/A</v>
      </c>
      <c r="W343" s="239" t="e">
        <f>VLOOKUP(E343,'PC Receitas'!$AZ$4:$BB$23,3,FALSE)</f>
        <v>#N/A</v>
      </c>
    </row>
    <row r="344" spans="1:23" ht="19.5" customHeight="1" thickTop="1" thickBot="1" x14ac:dyDescent="0.3">
      <c r="A344" s="209"/>
      <c r="C344" s="43"/>
      <c r="D344" s="43"/>
      <c r="E344" s="43"/>
      <c r="F344" s="136"/>
      <c r="G344" s="43"/>
      <c r="H344" s="43"/>
      <c r="I344" s="43"/>
      <c r="J344" s="196"/>
      <c r="K344" s="196"/>
      <c r="L344" s="44"/>
      <c r="M344" s="130"/>
      <c r="N344" s="41">
        <f>IF(AND(J344&gt;0,K344&gt;0),N343,  IF(AND(K344&lt;&gt;"",K344&lt;&gt;0),IF(AND(L344="Pago",OR(E344='PC Receitas'!$AZ$16,E344='PC Receitas'!$AZ$17,E344='PC Receitas'!$AZ$18,E344='PC Receitas'!$AZ$19,E344='PC Receitas'!$AZ$20,E344='PC Receitas'!$AZ$21,E344='PC Receitas'!$AZ$22,E344='PC Receitas'!$AZ$23)),N343-K344,N343),IF(AND(L344="Pago",OR(E344='PC Receitas'!$AZ$4,E344='PC Receitas'!$AZ$5,E344='PC Receitas'!$AZ$6)),N343+J344,N343)))</f>
        <v>10600.150000000003</v>
      </c>
      <c r="S344" s="112" t="e">
        <f t="shared" si="20"/>
        <v>#N/A</v>
      </c>
      <c r="T344" s="109" t="e">
        <f t="shared" si="21"/>
        <v>#N/A</v>
      </c>
      <c r="U344" s="109" t="e">
        <f t="shared" si="22"/>
        <v>#N/A</v>
      </c>
      <c r="V344" s="109" t="e">
        <f t="shared" si="23"/>
        <v>#N/A</v>
      </c>
      <c r="W344" s="239" t="e">
        <f>VLOOKUP(E344,'PC Receitas'!$AZ$4:$BB$23,3,FALSE)</f>
        <v>#N/A</v>
      </c>
    </row>
    <row r="345" spans="1:23" ht="19.5" customHeight="1" thickTop="1" thickBot="1" x14ac:dyDescent="0.3">
      <c r="A345" s="209"/>
      <c r="C345" s="43"/>
      <c r="D345" s="43"/>
      <c r="E345" s="43"/>
      <c r="F345" s="136"/>
      <c r="G345" s="43"/>
      <c r="H345" s="43"/>
      <c r="I345" s="43"/>
      <c r="J345" s="196"/>
      <c r="K345" s="196"/>
      <c r="L345" s="44"/>
      <c r="M345" s="130"/>
      <c r="N345" s="41">
        <f>IF(AND(J345&gt;0,K345&gt;0),N344,  IF(AND(K345&lt;&gt;"",K345&lt;&gt;0),IF(AND(L345="Pago",OR(E345='PC Receitas'!$AZ$16,E345='PC Receitas'!$AZ$17,E345='PC Receitas'!$AZ$18,E345='PC Receitas'!$AZ$19,E345='PC Receitas'!$AZ$20,E345='PC Receitas'!$AZ$21,E345='PC Receitas'!$AZ$22,E345='PC Receitas'!$AZ$23)),N344-K345,N344),IF(AND(L345="Pago",OR(E345='PC Receitas'!$AZ$4,E345='PC Receitas'!$AZ$5,E345='PC Receitas'!$AZ$6)),N344+J345,N344)))</f>
        <v>10600.150000000003</v>
      </c>
      <c r="S345" s="112" t="e">
        <f t="shared" si="20"/>
        <v>#N/A</v>
      </c>
      <c r="T345" s="109" t="e">
        <f t="shared" si="21"/>
        <v>#N/A</v>
      </c>
      <c r="U345" s="109" t="e">
        <f t="shared" si="22"/>
        <v>#N/A</v>
      </c>
      <c r="V345" s="109" t="e">
        <f t="shared" si="23"/>
        <v>#N/A</v>
      </c>
      <c r="W345" s="239" t="e">
        <f>VLOOKUP(E345,'PC Receitas'!$AZ$4:$BB$23,3,FALSE)</f>
        <v>#N/A</v>
      </c>
    </row>
    <row r="346" spans="1:23" ht="19.5" customHeight="1" thickTop="1" thickBot="1" x14ac:dyDescent="0.3">
      <c r="A346" s="209"/>
      <c r="C346" s="43"/>
      <c r="D346" s="43"/>
      <c r="E346" s="43"/>
      <c r="F346" s="136"/>
      <c r="G346" s="43"/>
      <c r="H346" s="43"/>
      <c r="I346" s="43"/>
      <c r="J346" s="196"/>
      <c r="K346" s="196"/>
      <c r="L346" s="44"/>
      <c r="M346" s="130"/>
      <c r="N346" s="41">
        <f>IF(AND(J346&gt;0,K346&gt;0),N345,  IF(AND(K346&lt;&gt;"",K346&lt;&gt;0),IF(AND(L346="Pago",OR(E346='PC Receitas'!$AZ$16,E346='PC Receitas'!$AZ$17,E346='PC Receitas'!$AZ$18,E346='PC Receitas'!$AZ$19,E346='PC Receitas'!$AZ$20,E346='PC Receitas'!$AZ$21,E346='PC Receitas'!$AZ$22,E346='PC Receitas'!$AZ$23)),N345-K346,N345),IF(AND(L346="Pago",OR(E346='PC Receitas'!$AZ$4,E346='PC Receitas'!$AZ$5,E346='PC Receitas'!$AZ$6)),N345+J346,N345)))</f>
        <v>10600.150000000003</v>
      </c>
      <c r="S346" s="112" t="e">
        <f t="shared" si="20"/>
        <v>#N/A</v>
      </c>
      <c r="T346" s="109" t="e">
        <f t="shared" si="21"/>
        <v>#N/A</v>
      </c>
      <c r="U346" s="109" t="e">
        <f t="shared" si="22"/>
        <v>#N/A</v>
      </c>
      <c r="V346" s="109" t="e">
        <f t="shared" si="23"/>
        <v>#N/A</v>
      </c>
      <c r="W346" s="239" t="e">
        <f>VLOOKUP(E346,'PC Receitas'!$AZ$4:$BB$23,3,FALSE)</f>
        <v>#N/A</v>
      </c>
    </row>
    <row r="347" spans="1:23" ht="19.5" customHeight="1" thickTop="1" thickBot="1" x14ac:dyDescent="0.3">
      <c r="A347" s="209"/>
      <c r="C347" s="43"/>
      <c r="D347" s="43"/>
      <c r="E347" s="43"/>
      <c r="F347" s="136"/>
      <c r="G347" s="43"/>
      <c r="H347" s="43"/>
      <c r="I347" s="43"/>
      <c r="J347" s="196"/>
      <c r="K347" s="196"/>
      <c r="L347" s="44"/>
      <c r="M347" s="130"/>
      <c r="N347" s="41">
        <f>IF(AND(J347&gt;0,K347&gt;0),N346,  IF(AND(K347&lt;&gt;"",K347&lt;&gt;0),IF(AND(L347="Pago",OR(E347='PC Receitas'!$AZ$16,E347='PC Receitas'!$AZ$17,E347='PC Receitas'!$AZ$18,E347='PC Receitas'!$AZ$19,E347='PC Receitas'!$AZ$20,E347='PC Receitas'!$AZ$21,E347='PC Receitas'!$AZ$22,E347='PC Receitas'!$AZ$23)),N346-K347,N346),IF(AND(L347="Pago",OR(E347='PC Receitas'!$AZ$4,E347='PC Receitas'!$AZ$5,E347='PC Receitas'!$AZ$6)),N346+J347,N346)))</f>
        <v>10600.150000000003</v>
      </c>
      <c r="S347" s="112" t="e">
        <f t="shared" si="20"/>
        <v>#N/A</v>
      </c>
      <c r="T347" s="109" t="e">
        <f t="shared" si="21"/>
        <v>#N/A</v>
      </c>
      <c r="U347" s="109" t="e">
        <f t="shared" si="22"/>
        <v>#N/A</v>
      </c>
      <c r="V347" s="109" t="e">
        <f t="shared" si="23"/>
        <v>#N/A</v>
      </c>
      <c r="W347" s="239" t="e">
        <f>VLOOKUP(E347,'PC Receitas'!$AZ$4:$BB$23,3,FALSE)</f>
        <v>#N/A</v>
      </c>
    </row>
    <row r="348" spans="1:23" ht="19.5" customHeight="1" thickTop="1" thickBot="1" x14ac:dyDescent="0.3">
      <c r="A348" s="209"/>
      <c r="C348" s="43"/>
      <c r="D348" s="43"/>
      <c r="E348" s="43"/>
      <c r="F348" s="136"/>
      <c r="G348" s="43"/>
      <c r="H348" s="43"/>
      <c r="I348" s="43"/>
      <c r="J348" s="196"/>
      <c r="K348" s="196"/>
      <c r="L348" s="44"/>
      <c r="M348" s="130"/>
      <c r="N348" s="41">
        <f>IF(AND(J348&gt;0,K348&gt;0),N347,  IF(AND(K348&lt;&gt;"",K348&lt;&gt;0),IF(AND(L348="Pago",OR(E348='PC Receitas'!$AZ$16,E348='PC Receitas'!$AZ$17,E348='PC Receitas'!$AZ$18,E348='PC Receitas'!$AZ$19,E348='PC Receitas'!$AZ$20,E348='PC Receitas'!$AZ$21,E348='PC Receitas'!$AZ$22,E348='PC Receitas'!$AZ$23)),N347-K348,N347),IF(AND(L348="Pago",OR(E348='PC Receitas'!$AZ$4,E348='PC Receitas'!$AZ$5,E348='PC Receitas'!$AZ$6)),N347+J348,N347)))</f>
        <v>10600.150000000003</v>
      </c>
      <c r="S348" s="112" t="e">
        <f t="shared" si="20"/>
        <v>#N/A</v>
      </c>
      <c r="T348" s="109" t="e">
        <f t="shared" si="21"/>
        <v>#N/A</v>
      </c>
      <c r="U348" s="109" t="e">
        <f t="shared" si="22"/>
        <v>#N/A</v>
      </c>
      <c r="V348" s="109" t="e">
        <f t="shared" si="23"/>
        <v>#N/A</v>
      </c>
      <c r="W348" s="239" t="e">
        <f>VLOOKUP(E348,'PC Receitas'!$AZ$4:$BB$23,3,FALSE)</f>
        <v>#N/A</v>
      </c>
    </row>
    <row r="349" spans="1:23" ht="19.5" customHeight="1" thickTop="1" thickBot="1" x14ac:dyDescent="0.3">
      <c r="A349" s="209"/>
      <c r="C349" s="43"/>
      <c r="D349" s="43"/>
      <c r="E349" s="43"/>
      <c r="F349" s="136"/>
      <c r="G349" s="43"/>
      <c r="H349" s="43"/>
      <c r="I349" s="43"/>
      <c r="J349" s="196"/>
      <c r="K349" s="196"/>
      <c r="L349" s="44"/>
      <c r="M349" s="130"/>
      <c r="N349" s="41">
        <f>IF(AND(J349&gt;0,K349&gt;0),N348,  IF(AND(K349&lt;&gt;"",K349&lt;&gt;0),IF(AND(L349="Pago",OR(E349='PC Receitas'!$AZ$16,E349='PC Receitas'!$AZ$17,E349='PC Receitas'!$AZ$18,E349='PC Receitas'!$AZ$19,E349='PC Receitas'!$AZ$20,E349='PC Receitas'!$AZ$21,E349='PC Receitas'!$AZ$22,E349='PC Receitas'!$AZ$23)),N348-K349,N348),IF(AND(L349="Pago",OR(E349='PC Receitas'!$AZ$4,E349='PC Receitas'!$AZ$5,E349='PC Receitas'!$AZ$6)),N348+J349,N348)))</f>
        <v>10600.150000000003</v>
      </c>
      <c r="S349" s="112" t="e">
        <f t="shared" si="20"/>
        <v>#N/A</v>
      </c>
      <c r="T349" s="109" t="e">
        <f t="shared" si="21"/>
        <v>#N/A</v>
      </c>
      <c r="U349" s="109" t="e">
        <f t="shared" si="22"/>
        <v>#N/A</v>
      </c>
      <c r="V349" s="109" t="e">
        <f t="shared" si="23"/>
        <v>#N/A</v>
      </c>
      <c r="W349" s="239" t="e">
        <f>VLOOKUP(E349,'PC Receitas'!$AZ$4:$BB$23,3,FALSE)</f>
        <v>#N/A</v>
      </c>
    </row>
    <row r="350" spans="1:23" ht="19.5" customHeight="1" thickTop="1" thickBot="1" x14ac:dyDescent="0.3">
      <c r="A350" s="209"/>
      <c r="C350" s="43"/>
      <c r="D350" s="43"/>
      <c r="E350" s="43"/>
      <c r="F350" s="136"/>
      <c r="G350" s="43"/>
      <c r="H350" s="43"/>
      <c r="I350" s="43"/>
      <c r="J350" s="196"/>
      <c r="K350" s="196"/>
      <c r="L350" s="44"/>
      <c r="M350" s="130"/>
      <c r="N350" s="41">
        <f>IF(AND(J350&gt;0,K350&gt;0),N349,  IF(AND(K350&lt;&gt;"",K350&lt;&gt;0),IF(AND(L350="Pago",OR(E350='PC Receitas'!$AZ$16,E350='PC Receitas'!$AZ$17,E350='PC Receitas'!$AZ$18,E350='PC Receitas'!$AZ$19,E350='PC Receitas'!$AZ$20,E350='PC Receitas'!$AZ$21,E350='PC Receitas'!$AZ$22,E350='PC Receitas'!$AZ$23)),N349-K350,N349),IF(AND(L350="Pago",OR(E350='PC Receitas'!$AZ$4,E350='PC Receitas'!$AZ$5,E350='PC Receitas'!$AZ$6)),N349+J350,N349)))</f>
        <v>10600.150000000003</v>
      </c>
      <c r="S350" s="112" t="e">
        <f t="shared" si="20"/>
        <v>#N/A</v>
      </c>
      <c r="T350" s="109" t="e">
        <f t="shared" si="21"/>
        <v>#N/A</v>
      </c>
      <c r="U350" s="109" t="e">
        <f t="shared" si="22"/>
        <v>#N/A</v>
      </c>
      <c r="V350" s="109" t="e">
        <f t="shared" si="23"/>
        <v>#N/A</v>
      </c>
      <c r="W350" s="239" t="e">
        <f>VLOOKUP(E350,'PC Receitas'!$AZ$4:$BB$23,3,FALSE)</f>
        <v>#N/A</v>
      </c>
    </row>
    <row r="351" spans="1:23" ht="19.5" customHeight="1" thickTop="1" thickBot="1" x14ac:dyDescent="0.3">
      <c r="A351" s="209"/>
      <c r="C351" s="43"/>
      <c r="D351" s="43"/>
      <c r="E351" s="43"/>
      <c r="F351" s="136"/>
      <c r="G351" s="43"/>
      <c r="H351" s="43"/>
      <c r="I351" s="43"/>
      <c r="J351" s="196"/>
      <c r="K351" s="196"/>
      <c r="L351" s="44"/>
      <c r="M351" s="130"/>
      <c r="N351" s="41">
        <f>IF(AND(J351&gt;0,K351&gt;0),N350,  IF(AND(K351&lt;&gt;"",K351&lt;&gt;0),IF(AND(L351="Pago",OR(E351='PC Receitas'!$AZ$16,E351='PC Receitas'!$AZ$17,E351='PC Receitas'!$AZ$18,E351='PC Receitas'!$AZ$19,E351='PC Receitas'!$AZ$20,E351='PC Receitas'!$AZ$21,E351='PC Receitas'!$AZ$22,E351='PC Receitas'!$AZ$23)),N350-K351,N350),IF(AND(L351="Pago",OR(E351='PC Receitas'!$AZ$4,E351='PC Receitas'!$AZ$5,E351='PC Receitas'!$AZ$6)),N350+J351,N350)))</f>
        <v>10600.150000000003</v>
      </c>
      <c r="S351" s="112" t="e">
        <f t="shared" si="20"/>
        <v>#N/A</v>
      </c>
      <c r="T351" s="109" t="e">
        <f t="shared" si="21"/>
        <v>#N/A</v>
      </c>
      <c r="U351" s="109" t="e">
        <f t="shared" si="22"/>
        <v>#N/A</v>
      </c>
      <c r="V351" s="109" t="e">
        <f t="shared" si="23"/>
        <v>#N/A</v>
      </c>
      <c r="W351" s="239" t="e">
        <f>VLOOKUP(E351,'PC Receitas'!$AZ$4:$BB$23,3,FALSE)</f>
        <v>#N/A</v>
      </c>
    </row>
    <row r="352" spans="1:23" ht="19.5" customHeight="1" thickTop="1" thickBot="1" x14ac:dyDescent="0.3">
      <c r="A352" s="209"/>
      <c r="C352" s="43"/>
      <c r="D352" s="43"/>
      <c r="E352" s="43"/>
      <c r="F352" s="136"/>
      <c r="G352" s="43"/>
      <c r="H352" s="43"/>
      <c r="I352" s="43"/>
      <c r="J352" s="196"/>
      <c r="K352" s="196"/>
      <c r="L352" s="44"/>
      <c r="M352" s="130"/>
      <c r="N352" s="41">
        <f>IF(AND(J352&gt;0,K352&gt;0),N351,  IF(AND(K352&lt;&gt;"",K352&lt;&gt;0),IF(AND(L352="Pago",OR(E352='PC Receitas'!$AZ$16,E352='PC Receitas'!$AZ$17,E352='PC Receitas'!$AZ$18,E352='PC Receitas'!$AZ$19,E352='PC Receitas'!$AZ$20,E352='PC Receitas'!$AZ$21,E352='PC Receitas'!$AZ$22,E352='PC Receitas'!$AZ$23)),N351-K352,N351),IF(AND(L352="Pago",OR(E352='PC Receitas'!$AZ$4,E352='PC Receitas'!$AZ$5,E352='PC Receitas'!$AZ$6)),N351+J352,N351)))</f>
        <v>10600.150000000003</v>
      </c>
      <c r="S352" s="112" t="e">
        <f t="shared" si="20"/>
        <v>#N/A</v>
      </c>
      <c r="T352" s="109" t="e">
        <f t="shared" si="21"/>
        <v>#N/A</v>
      </c>
      <c r="U352" s="109" t="e">
        <f t="shared" si="22"/>
        <v>#N/A</v>
      </c>
      <c r="V352" s="109" t="e">
        <f t="shared" si="23"/>
        <v>#N/A</v>
      </c>
      <c r="W352" s="239" t="e">
        <f>VLOOKUP(E352,'PC Receitas'!$AZ$4:$BB$23,3,FALSE)</f>
        <v>#N/A</v>
      </c>
    </row>
    <row r="353" spans="1:23" ht="19.5" customHeight="1" thickTop="1" thickBot="1" x14ac:dyDescent="0.3">
      <c r="A353" s="209"/>
      <c r="C353" s="43"/>
      <c r="D353" s="43"/>
      <c r="E353" s="43"/>
      <c r="F353" s="136"/>
      <c r="G353" s="43"/>
      <c r="H353" s="43"/>
      <c r="I353" s="43"/>
      <c r="J353" s="196"/>
      <c r="K353" s="196"/>
      <c r="L353" s="44"/>
      <c r="M353" s="130"/>
      <c r="N353" s="41">
        <f>IF(AND(J353&gt;0,K353&gt;0),N352,  IF(AND(K353&lt;&gt;"",K353&lt;&gt;0),IF(AND(L353="Pago",OR(E353='PC Receitas'!$AZ$16,E353='PC Receitas'!$AZ$17,E353='PC Receitas'!$AZ$18,E353='PC Receitas'!$AZ$19,E353='PC Receitas'!$AZ$20,E353='PC Receitas'!$AZ$21,E353='PC Receitas'!$AZ$22,E353='PC Receitas'!$AZ$23)),N352-K353,N352),IF(AND(L353="Pago",OR(E353='PC Receitas'!$AZ$4,E353='PC Receitas'!$AZ$5,E353='PC Receitas'!$AZ$6)),N352+J353,N352)))</f>
        <v>10600.150000000003</v>
      </c>
      <c r="S353" s="112" t="e">
        <f t="shared" si="20"/>
        <v>#N/A</v>
      </c>
      <c r="T353" s="109" t="e">
        <f t="shared" si="21"/>
        <v>#N/A</v>
      </c>
      <c r="U353" s="109" t="e">
        <f t="shared" si="22"/>
        <v>#N/A</v>
      </c>
      <c r="V353" s="109" t="e">
        <f t="shared" si="23"/>
        <v>#N/A</v>
      </c>
      <c r="W353" s="239" t="e">
        <f>VLOOKUP(E353,'PC Receitas'!$AZ$4:$BB$23,3,FALSE)</f>
        <v>#N/A</v>
      </c>
    </row>
    <row r="354" spans="1:23" ht="19.5" customHeight="1" thickTop="1" thickBot="1" x14ac:dyDescent="0.3">
      <c r="A354" s="209"/>
      <c r="C354" s="43"/>
      <c r="D354" s="43"/>
      <c r="E354" s="43"/>
      <c r="F354" s="136"/>
      <c r="G354" s="43"/>
      <c r="H354" s="43"/>
      <c r="I354" s="43"/>
      <c r="J354" s="196"/>
      <c r="K354" s="196"/>
      <c r="L354" s="44"/>
      <c r="M354" s="130"/>
      <c r="N354" s="41">
        <f>IF(AND(J354&gt;0,K354&gt;0),N353,  IF(AND(K354&lt;&gt;"",K354&lt;&gt;0),IF(AND(L354="Pago",OR(E354='PC Receitas'!$AZ$16,E354='PC Receitas'!$AZ$17,E354='PC Receitas'!$AZ$18,E354='PC Receitas'!$AZ$19,E354='PC Receitas'!$AZ$20,E354='PC Receitas'!$AZ$21,E354='PC Receitas'!$AZ$22,E354='PC Receitas'!$AZ$23)),N353-K354,N353),IF(AND(L354="Pago",OR(E354='PC Receitas'!$AZ$4,E354='PC Receitas'!$AZ$5,E354='PC Receitas'!$AZ$6)),N353+J354,N353)))</f>
        <v>10600.150000000003</v>
      </c>
      <c r="S354" s="112" t="e">
        <f t="shared" si="20"/>
        <v>#N/A</v>
      </c>
      <c r="T354" s="109" t="e">
        <f t="shared" si="21"/>
        <v>#N/A</v>
      </c>
      <c r="U354" s="109" t="e">
        <f t="shared" si="22"/>
        <v>#N/A</v>
      </c>
      <c r="V354" s="109" t="e">
        <f t="shared" si="23"/>
        <v>#N/A</v>
      </c>
      <c r="W354" s="239" t="e">
        <f>VLOOKUP(E354,'PC Receitas'!$AZ$4:$BB$23,3,FALSE)</f>
        <v>#N/A</v>
      </c>
    </row>
    <row r="355" spans="1:23" ht="19.5" customHeight="1" thickTop="1" thickBot="1" x14ac:dyDescent="0.3">
      <c r="A355" s="209"/>
      <c r="C355" s="43"/>
      <c r="D355" s="43"/>
      <c r="E355" s="43"/>
      <c r="F355" s="136"/>
      <c r="G355" s="43"/>
      <c r="H355" s="43"/>
      <c r="I355" s="43"/>
      <c r="J355" s="196"/>
      <c r="K355" s="196"/>
      <c r="L355" s="44"/>
      <c r="M355" s="130"/>
      <c r="N355" s="41">
        <f>IF(AND(J355&gt;0,K355&gt;0),N354,  IF(AND(K355&lt;&gt;"",K355&lt;&gt;0),IF(AND(L355="Pago",OR(E355='PC Receitas'!$AZ$16,E355='PC Receitas'!$AZ$17,E355='PC Receitas'!$AZ$18,E355='PC Receitas'!$AZ$19,E355='PC Receitas'!$AZ$20,E355='PC Receitas'!$AZ$21,E355='PC Receitas'!$AZ$22,E355='PC Receitas'!$AZ$23)),N354-K355,N354),IF(AND(L355="Pago",OR(E355='PC Receitas'!$AZ$4,E355='PC Receitas'!$AZ$5,E355='PC Receitas'!$AZ$6)),N354+J355,N354)))</f>
        <v>10600.150000000003</v>
      </c>
      <c r="S355" s="112" t="e">
        <f t="shared" si="20"/>
        <v>#N/A</v>
      </c>
      <c r="T355" s="109" t="e">
        <f t="shared" si="21"/>
        <v>#N/A</v>
      </c>
      <c r="U355" s="109" t="e">
        <f t="shared" si="22"/>
        <v>#N/A</v>
      </c>
      <c r="V355" s="109" t="e">
        <f t="shared" si="23"/>
        <v>#N/A</v>
      </c>
      <c r="W355" s="239" t="e">
        <f>VLOOKUP(E355,'PC Receitas'!$AZ$4:$BB$23,3,FALSE)</f>
        <v>#N/A</v>
      </c>
    </row>
    <row r="356" spans="1:23" ht="19.5" customHeight="1" thickTop="1" thickBot="1" x14ac:dyDescent="0.3">
      <c r="A356" s="209"/>
      <c r="C356" s="43"/>
      <c r="D356" s="43"/>
      <c r="E356" s="43"/>
      <c r="F356" s="136"/>
      <c r="G356" s="43"/>
      <c r="H356" s="43"/>
      <c r="I356" s="43"/>
      <c r="J356" s="196"/>
      <c r="K356" s="196"/>
      <c r="L356" s="44"/>
      <c r="M356" s="130"/>
      <c r="N356" s="41">
        <f>IF(AND(J356&gt;0,K356&gt;0),N355,  IF(AND(K356&lt;&gt;"",K356&lt;&gt;0),IF(AND(L356="Pago",OR(E356='PC Receitas'!$AZ$16,E356='PC Receitas'!$AZ$17,E356='PC Receitas'!$AZ$18,E356='PC Receitas'!$AZ$19,E356='PC Receitas'!$AZ$20,E356='PC Receitas'!$AZ$21,E356='PC Receitas'!$AZ$22,E356='PC Receitas'!$AZ$23)),N355-K356,N355),IF(AND(L356="Pago",OR(E356='PC Receitas'!$AZ$4,E356='PC Receitas'!$AZ$5,E356='PC Receitas'!$AZ$6)),N355+J356,N355)))</f>
        <v>10600.150000000003</v>
      </c>
      <c r="S356" s="112" t="e">
        <f t="shared" si="20"/>
        <v>#N/A</v>
      </c>
      <c r="T356" s="109" t="e">
        <f t="shared" si="21"/>
        <v>#N/A</v>
      </c>
      <c r="U356" s="109" t="e">
        <f t="shared" si="22"/>
        <v>#N/A</v>
      </c>
      <c r="V356" s="109" t="e">
        <f t="shared" si="23"/>
        <v>#N/A</v>
      </c>
      <c r="W356" s="239" t="e">
        <f>VLOOKUP(E356,'PC Receitas'!$AZ$4:$BB$23,3,FALSE)</f>
        <v>#N/A</v>
      </c>
    </row>
    <row r="357" spans="1:23" ht="19.5" customHeight="1" thickTop="1" thickBot="1" x14ac:dyDescent="0.3">
      <c r="A357" s="209"/>
      <c r="C357" s="43"/>
      <c r="D357" s="43"/>
      <c r="E357" s="43"/>
      <c r="F357" s="136"/>
      <c r="G357" s="43"/>
      <c r="H357" s="43"/>
      <c r="I357" s="43"/>
      <c r="J357" s="196"/>
      <c r="K357" s="196"/>
      <c r="L357" s="44"/>
      <c r="M357" s="130"/>
      <c r="N357" s="41">
        <f>IF(AND(J357&gt;0,K357&gt;0),N356,  IF(AND(K357&lt;&gt;"",K357&lt;&gt;0),IF(AND(L357="Pago",OR(E357='PC Receitas'!$AZ$16,E357='PC Receitas'!$AZ$17,E357='PC Receitas'!$AZ$18,E357='PC Receitas'!$AZ$19,E357='PC Receitas'!$AZ$20,E357='PC Receitas'!$AZ$21,E357='PC Receitas'!$AZ$22,E357='PC Receitas'!$AZ$23)),N356-K357,N356),IF(AND(L357="Pago",OR(E357='PC Receitas'!$AZ$4,E357='PC Receitas'!$AZ$5,E357='PC Receitas'!$AZ$6)),N356+J357,N356)))</f>
        <v>10600.150000000003</v>
      </c>
      <c r="S357" s="112" t="e">
        <f t="shared" si="20"/>
        <v>#N/A</v>
      </c>
      <c r="T357" s="109" t="e">
        <f t="shared" si="21"/>
        <v>#N/A</v>
      </c>
      <c r="U357" s="109" t="e">
        <f t="shared" si="22"/>
        <v>#N/A</v>
      </c>
      <c r="V357" s="109" t="e">
        <f t="shared" si="23"/>
        <v>#N/A</v>
      </c>
      <c r="W357" s="239" t="e">
        <f>VLOOKUP(E357,'PC Receitas'!$AZ$4:$BB$23,3,FALSE)</f>
        <v>#N/A</v>
      </c>
    </row>
    <row r="358" spans="1:23" ht="19.5" customHeight="1" thickTop="1" thickBot="1" x14ac:dyDescent="0.3">
      <c r="A358" s="209"/>
      <c r="C358" s="43"/>
      <c r="D358" s="43"/>
      <c r="E358" s="43"/>
      <c r="F358" s="136"/>
      <c r="G358" s="43"/>
      <c r="H358" s="43"/>
      <c r="I358" s="43"/>
      <c r="J358" s="196"/>
      <c r="K358" s="196"/>
      <c r="L358" s="44"/>
      <c r="M358" s="130"/>
      <c r="N358" s="41">
        <f>IF(AND(J358&gt;0,K358&gt;0),N357,  IF(AND(K358&lt;&gt;"",K358&lt;&gt;0),IF(AND(L358="Pago",OR(E358='PC Receitas'!$AZ$16,E358='PC Receitas'!$AZ$17,E358='PC Receitas'!$AZ$18,E358='PC Receitas'!$AZ$19,E358='PC Receitas'!$AZ$20,E358='PC Receitas'!$AZ$21,E358='PC Receitas'!$AZ$22,E358='PC Receitas'!$AZ$23)),N357-K358,N357),IF(AND(L358="Pago",OR(E358='PC Receitas'!$AZ$4,E358='PC Receitas'!$AZ$5,E358='PC Receitas'!$AZ$6)),N357+J358,N357)))</f>
        <v>10600.150000000003</v>
      </c>
      <c r="S358" s="112" t="e">
        <f t="shared" si="20"/>
        <v>#N/A</v>
      </c>
      <c r="T358" s="109" t="e">
        <f t="shared" si="21"/>
        <v>#N/A</v>
      </c>
      <c r="U358" s="109" t="e">
        <f t="shared" si="22"/>
        <v>#N/A</v>
      </c>
      <c r="V358" s="109" t="e">
        <f t="shared" si="23"/>
        <v>#N/A</v>
      </c>
      <c r="W358" s="239" t="e">
        <f>VLOOKUP(E358,'PC Receitas'!$AZ$4:$BB$23,3,FALSE)</f>
        <v>#N/A</v>
      </c>
    </row>
    <row r="359" spans="1:23" ht="19.5" customHeight="1" thickTop="1" thickBot="1" x14ac:dyDescent="0.3">
      <c r="A359" s="209"/>
      <c r="C359" s="43"/>
      <c r="D359" s="43"/>
      <c r="E359" s="43"/>
      <c r="F359" s="136"/>
      <c r="G359" s="43"/>
      <c r="H359" s="43"/>
      <c r="I359" s="43"/>
      <c r="J359" s="196"/>
      <c r="K359" s="196"/>
      <c r="L359" s="44"/>
      <c r="M359" s="130"/>
      <c r="N359" s="41">
        <f>IF(AND(J359&gt;0,K359&gt;0),N358,  IF(AND(K359&lt;&gt;"",K359&lt;&gt;0),IF(AND(L359="Pago",OR(E359='PC Receitas'!$AZ$16,E359='PC Receitas'!$AZ$17,E359='PC Receitas'!$AZ$18,E359='PC Receitas'!$AZ$19,E359='PC Receitas'!$AZ$20,E359='PC Receitas'!$AZ$21,E359='PC Receitas'!$AZ$22,E359='PC Receitas'!$AZ$23)),N358-K359,N358),IF(AND(L359="Pago",OR(E359='PC Receitas'!$AZ$4,E359='PC Receitas'!$AZ$5,E359='PC Receitas'!$AZ$6)),N358+J359,N358)))</f>
        <v>10600.150000000003</v>
      </c>
      <c r="S359" s="112" t="e">
        <f t="shared" si="20"/>
        <v>#N/A</v>
      </c>
      <c r="T359" s="109" t="e">
        <f t="shared" si="21"/>
        <v>#N/A</v>
      </c>
      <c r="U359" s="109" t="e">
        <f t="shared" si="22"/>
        <v>#N/A</v>
      </c>
      <c r="V359" s="109" t="e">
        <f t="shared" si="23"/>
        <v>#N/A</v>
      </c>
      <c r="W359" s="239" t="e">
        <f>VLOOKUP(E359,'PC Receitas'!$AZ$4:$BB$23,3,FALSE)</f>
        <v>#N/A</v>
      </c>
    </row>
    <row r="360" spans="1:23" ht="19.5" customHeight="1" thickTop="1" thickBot="1" x14ac:dyDescent="0.3">
      <c r="A360" s="209"/>
      <c r="C360" s="43"/>
      <c r="D360" s="43"/>
      <c r="E360" s="43"/>
      <c r="F360" s="136"/>
      <c r="G360" s="43"/>
      <c r="H360" s="43"/>
      <c r="I360" s="43"/>
      <c r="J360" s="196"/>
      <c r="K360" s="196"/>
      <c r="L360" s="44"/>
      <c r="M360" s="130"/>
      <c r="N360" s="41">
        <f>IF(AND(J360&gt;0,K360&gt;0),N359,  IF(AND(K360&lt;&gt;"",K360&lt;&gt;0),IF(AND(L360="Pago",OR(E360='PC Receitas'!$AZ$16,E360='PC Receitas'!$AZ$17,E360='PC Receitas'!$AZ$18,E360='PC Receitas'!$AZ$19,E360='PC Receitas'!$AZ$20,E360='PC Receitas'!$AZ$21,E360='PC Receitas'!$AZ$22,E360='PC Receitas'!$AZ$23)),N359-K360,N359),IF(AND(L360="Pago",OR(E360='PC Receitas'!$AZ$4,E360='PC Receitas'!$AZ$5,E360='PC Receitas'!$AZ$6)),N359+J360,N359)))</f>
        <v>10600.150000000003</v>
      </c>
      <c r="S360" s="112" t="e">
        <f t="shared" si="20"/>
        <v>#N/A</v>
      </c>
      <c r="T360" s="109" t="e">
        <f t="shared" si="21"/>
        <v>#N/A</v>
      </c>
      <c r="U360" s="109" t="e">
        <f t="shared" si="22"/>
        <v>#N/A</v>
      </c>
      <c r="V360" s="109" t="e">
        <f t="shared" si="23"/>
        <v>#N/A</v>
      </c>
      <c r="W360" s="239" t="e">
        <f>VLOOKUP(E360,'PC Receitas'!$AZ$4:$BB$23,3,FALSE)</f>
        <v>#N/A</v>
      </c>
    </row>
    <row r="361" spans="1:23" ht="19.5" customHeight="1" thickTop="1" thickBot="1" x14ac:dyDescent="0.3">
      <c r="A361" s="209"/>
      <c r="C361" s="43"/>
      <c r="D361" s="43"/>
      <c r="E361" s="43"/>
      <c r="F361" s="136"/>
      <c r="G361" s="43"/>
      <c r="H361" s="43"/>
      <c r="I361" s="43"/>
      <c r="J361" s="196"/>
      <c r="K361" s="196"/>
      <c r="L361" s="44"/>
      <c r="M361" s="130"/>
      <c r="N361" s="41">
        <f>IF(AND(J361&gt;0,K361&gt;0),N360,  IF(AND(K361&lt;&gt;"",K361&lt;&gt;0),IF(AND(L361="Pago",OR(E361='PC Receitas'!$AZ$16,E361='PC Receitas'!$AZ$17,E361='PC Receitas'!$AZ$18,E361='PC Receitas'!$AZ$19,E361='PC Receitas'!$AZ$20,E361='PC Receitas'!$AZ$21,E361='PC Receitas'!$AZ$22,E361='PC Receitas'!$AZ$23)),N360-K361,N360),IF(AND(L361="Pago",OR(E361='PC Receitas'!$AZ$4,E361='PC Receitas'!$AZ$5,E361='PC Receitas'!$AZ$6)),N360+J361,N360)))</f>
        <v>10600.150000000003</v>
      </c>
      <c r="S361" s="112" t="e">
        <f t="shared" si="20"/>
        <v>#N/A</v>
      </c>
      <c r="T361" s="109" t="e">
        <f t="shared" si="21"/>
        <v>#N/A</v>
      </c>
      <c r="U361" s="109" t="e">
        <f t="shared" si="22"/>
        <v>#N/A</v>
      </c>
      <c r="V361" s="109" t="e">
        <f t="shared" si="23"/>
        <v>#N/A</v>
      </c>
      <c r="W361" s="239" t="e">
        <f>VLOOKUP(E361,'PC Receitas'!$AZ$4:$BB$23,3,FALSE)</f>
        <v>#N/A</v>
      </c>
    </row>
    <row r="362" spans="1:23" ht="19.5" customHeight="1" thickTop="1" thickBot="1" x14ac:dyDescent="0.3">
      <c r="A362" s="209"/>
      <c r="C362" s="43"/>
      <c r="D362" s="43"/>
      <c r="E362" s="43"/>
      <c r="F362" s="136"/>
      <c r="G362" s="43"/>
      <c r="H362" s="43"/>
      <c r="I362" s="43"/>
      <c r="J362" s="196"/>
      <c r="K362" s="196"/>
      <c r="L362" s="44"/>
      <c r="M362" s="130"/>
      <c r="N362" s="41">
        <f>IF(AND(J362&gt;0,K362&gt;0),N361,  IF(AND(K362&lt;&gt;"",K362&lt;&gt;0),IF(AND(L362="Pago",OR(E362='PC Receitas'!$AZ$16,E362='PC Receitas'!$AZ$17,E362='PC Receitas'!$AZ$18,E362='PC Receitas'!$AZ$19,E362='PC Receitas'!$AZ$20,E362='PC Receitas'!$AZ$21,E362='PC Receitas'!$AZ$22,E362='PC Receitas'!$AZ$23)),N361-K362,N361),IF(AND(L362="Pago",OR(E362='PC Receitas'!$AZ$4,E362='PC Receitas'!$AZ$5,E362='PC Receitas'!$AZ$6)),N361+J362,N361)))</f>
        <v>10600.150000000003</v>
      </c>
      <c r="S362" s="112" t="e">
        <f t="shared" si="20"/>
        <v>#N/A</v>
      </c>
      <c r="T362" s="109" t="e">
        <f t="shared" si="21"/>
        <v>#N/A</v>
      </c>
      <c r="U362" s="109" t="e">
        <f t="shared" si="22"/>
        <v>#N/A</v>
      </c>
      <c r="V362" s="109" t="e">
        <f t="shared" si="23"/>
        <v>#N/A</v>
      </c>
      <c r="W362" s="239" t="e">
        <f>VLOOKUP(E362,'PC Receitas'!$AZ$4:$BB$23,3,FALSE)</f>
        <v>#N/A</v>
      </c>
    </row>
    <row r="363" spans="1:23" ht="19.5" customHeight="1" thickTop="1" thickBot="1" x14ac:dyDescent="0.3">
      <c r="A363" s="209"/>
      <c r="C363" s="43"/>
      <c r="D363" s="43"/>
      <c r="E363" s="43"/>
      <c r="F363" s="136"/>
      <c r="G363" s="43"/>
      <c r="H363" s="43"/>
      <c r="I363" s="43"/>
      <c r="J363" s="196"/>
      <c r="K363" s="196"/>
      <c r="L363" s="44"/>
      <c r="M363" s="130"/>
      <c r="N363" s="41">
        <f>IF(AND(J363&gt;0,K363&gt;0),N362,  IF(AND(K363&lt;&gt;"",K363&lt;&gt;0),IF(AND(L363="Pago",OR(E363='PC Receitas'!$AZ$16,E363='PC Receitas'!$AZ$17,E363='PC Receitas'!$AZ$18,E363='PC Receitas'!$AZ$19,E363='PC Receitas'!$AZ$20,E363='PC Receitas'!$AZ$21,E363='PC Receitas'!$AZ$22,E363='PC Receitas'!$AZ$23)),N362-K363,N362),IF(AND(L363="Pago",OR(E363='PC Receitas'!$AZ$4,E363='PC Receitas'!$AZ$5,E363='PC Receitas'!$AZ$6)),N362+J363,N362)))</f>
        <v>10600.150000000003</v>
      </c>
      <c r="S363" s="112" t="e">
        <f t="shared" si="20"/>
        <v>#N/A</v>
      </c>
      <c r="T363" s="109" t="e">
        <f t="shared" si="21"/>
        <v>#N/A</v>
      </c>
      <c r="U363" s="109" t="e">
        <f t="shared" si="22"/>
        <v>#N/A</v>
      </c>
      <c r="V363" s="109" t="e">
        <f t="shared" si="23"/>
        <v>#N/A</v>
      </c>
      <c r="W363" s="239" t="e">
        <f>VLOOKUP(E363,'PC Receitas'!$AZ$4:$BB$23,3,FALSE)</f>
        <v>#N/A</v>
      </c>
    </row>
    <row r="364" spans="1:23" ht="19.5" customHeight="1" thickTop="1" thickBot="1" x14ac:dyDescent="0.3">
      <c r="A364" s="209"/>
      <c r="C364" s="43"/>
      <c r="D364" s="43"/>
      <c r="E364" s="43"/>
      <c r="F364" s="136"/>
      <c r="G364" s="43"/>
      <c r="H364" s="43"/>
      <c r="I364" s="43"/>
      <c r="J364" s="196"/>
      <c r="K364" s="196"/>
      <c r="L364" s="44"/>
      <c r="M364" s="130"/>
      <c r="N364" s="41">
        <f>IF(AND(J364&gt;0,K364&gt;0),N363,  IF(AND(K364&lt;&gt;"",K364&lt;&gt;0),IF(AND(L364="Pago",OR(E364='PC Receitas'!$AZ$16,E364='PC Receitas'!$AZ$17,E364='PC Receitas'!$AZ$18,E364='PC Receitas'!$AZ$19,E364='PC Receitas'!$AZ$20,E364='PC Receitas'!$AZ$21,E364='PC Receitas'!$AZ$22,E364='PC Receitas'!$AZ$23)),N363-K364,N363),IF(AND(L364="Pago",OR(E364='PC Receitas'!$AZ$4,E364='PC Receitas'!$AZ$5,E364='PC Receitas'!$AZ$6)),N363+J364,N363)))</f>
        <v>10600.150000000003</v>
      </c>
      <c r="S364" s="112" t="e">
        <f t="shared" si="20"/>
        <v>#N/A</v>
      </c>
      <c r="T364" s="109" t="e">
        <f t="shared" si="21"/>
        <v>#N/A</v>
      </c>
      <c r="U364" s="109" t="e">
        <f t="shared" si="22"/>
        <v>#N/A</v>
      </c>
      <c r="V364" s="109" t="e">
        <f t="shared" si="23"/>
        <v>#N/A</v>
      </c>
      <c r="W364" s="239" t="e">
        <f>VLOOKUP(E364,'PC Receitas'!$AZ$4:$BB$23,3,FALSE)</f>
        <v>#N/A</v>
      </c>
    </row>
    <row r="365" spans="1:23" ht="19.5" customHeight="1" thickTop="1" thickBot="1" x14ac:dyDescent="0.3">
      <c r="A365" s="209"/>
      <c r="C365" s="43"/>
      <c r="D365" s="43"/>
      <c r="E365" s="43"/>
      <c r="F365" s="136"/>
      <c r="G365" s="43"/>
      <c r="H365" s="43"/>
      <c r="I365" s="43"/>
      <c r="J365" s="196"/>
      <c r="K365" s="196"/>
      <c r="L365" s="44"/>
      <c r="M365" s="130"/>
      <c r="N365" s="41">
        <f>IF(AND(J365&gt;0,K365&gt;0),N364,  IF(AND(K365&lt;&gt;"",K365&lt;&gt;0),IF(AND(L365="Pago",OR(E365='PC Receitas'!$AZ$16,E365='PC Receitas'!$AZ$17,E365='PC Receitas'!$AZ$18,E365='PC Receitas'!$AZ$19,E365='PC Receitas'!$AZ$20,E365='PC Receitas'!$AZ$21,E365='PC Receitas'!$AZ$22,E365='PC Receitas'!$AZ$23)),N364-K365,N364),IF(AND(L365="Pago",OR(E365='PC Receitas'!$AZ$4,E365='PC Receitas'!$AZ$5,E365='PC Receitas'!$AZ$6)),N364+J365,N364)))</f>
        <v>10600.150000000003</v>
      </c>
      <c r="S365" s="112" t="e">
        <f t="shared" si="20"/>
        <v>#N/A</v>
      </c>
      <c r="T365" s="109" t="e">
        <f t="shared" si="21"/>
        <v>#N/A</v>
      </c>
      <c r="U365" s="109" t="e">
        <f t="shared" si="22"/>
        <v>#N/A</v>
      </c>
      <c r="V365" s="109" t="e">
        <f t="shared" si="23"/>
        <v>#N/A</v>
      </c>
      <c r="W365" s="239" t="e">
        <f>VLOOKUP(E365,'PC Receitas'!$AZ$4:$BB$23,3,FALSE)</f>
        <v>#N/A</v>
      </c>
    </row>
    <row r="366" spans="1:23" ht="19.5" customHeight="1" thickTop="1" thickBot="1" x14ac:dyDescent="0.3">
      <c r="A366" s="209"/>
      <c r="C366" s="43"/>
      <c r="D366" s="43"/>
      <c r="E366" s="43"/>
      <c r="F366" s="136"/>
      <c r="G366" s="43"/>
      <c r="H366" s="43"/>
      <c r="I366" s="43"/>
      <c r="J366" s="196"/>
      <c r="K366" s="196"/>
      <c r="L366" s="44"/>
      <c r="M366" s="130"/>
      <c r="N366" s="41">
        <f>IF(AND(J366&gt;0,K366&gt;0),N365,  IF(AND(K366&lt;&gt;"",K366&lt;&gt;0),IF(AND(L366="Pago",OR(E366='PC Receitas'!$AZ$16,E366='PC Receitas'!$AZ$17,E366='PC Receitas'!$AZ$18,E366='PC Receitas'!$AZ$19,E366='PC Receitas'!$AZ$20,E366='PC Receitas'!$AZ$21,E366='PC Receitas'!$AZ$22,E366='PC Receitas'!$AZ$23)),N365-K366,N365),IF(AND(L366="Pago",OR(E366='PC Receitas'!$AZ$4,E366='PC Receitas'!$AZ$5,E366='PC Receitas'!$AZ$6)),N365+J366,N365)))</f>
        <v>10600.150000000003</v>
      </c>
      <c r="S366" s="112" t="e">
        <f t="shared" si="20"/>
        <v>#N/A</v>
      </c>
      <c r="T366" s="109" t="e">
        <f t="shared" si="21"/>
        <v>#N/A</v>
      </c>
      <c r="U366" s="109" t="e">
        <f t="shared" si="22"/>
        <v>#N/A</v>
      </c>
      <c r="V366" s="109" t="e">
        <f t="shared" si="23"/>
        <v>#N/A</v>
      </c>
      <c r="W366" s="239" t="e">
        <f>VLOOKUP(E366,'PC Receitas'!$AZ$4:$BB$23,3,FALSE)</f>
        <v>#N/A</v>
      </c>
    </row>
    <row r="367" spans="1:23" ht="19.5" customHeight="1" thickTop="1" thickBot="1" x14ac:dyDescent="0.3">
      <c r="A367" s="209"/>
      <c r="C367" s="43"/>
      <c r="D367" s="43"/>
      <c r="E367" s="43"/>
      <c r="F367" s="136"/>
      <c r="G367" s="43"/>
      <c r="H367" s="43"/>
      <c r="I367" s="43"/>
      <c r="J367" s="196"/>
      <c r="K367" s="196"/>
      <c r="L367" s="44"/>
      <c r="M367" s="130"/>
      <c r="N367" s="41">
        <f>IF(AND(J367&gt;0,K367&gt;0),N366,  IF(AND(K367&lt;&gt;"",K367&lt;&gt;0),IF(AND(L367="Pago",OR(E367='PC Receitas'!$AZ$16,E367='PC Receitas'!$AZ$17,E367='PC Receitas'!$AZ$18,E367='PC Receitas'!$AZ$19,E367='PC Receitas'!$AZ$20,E367='PC Receitas'!$AZ$21,E367='PC Receitas'!$AZ$22,E367='PC Receitas'!$AZ$23)),N366-K367,N366),IF(AND(L367="Pago",OR(E367='PC Receitas'!$AZ$4,E367='PC Receitas'!$AZ$5,E367='PC Receitas'!$AZ$6)),N366+J367,N366)))</f>
        <v>10600.150000000003</v>
      </c>
      <c r="S367" s="112" t="e">
        <f t="shared" si="20"/>
        <v>#N/A</v>
      </c>
      <c r="T367" s="109" t="e">
        <f t="shared" si="21"/>
        <v>#N/A</v>
      </c>
      <c r="U367" s="109" t="e">
        <f t="shared" si="22"/>
        <v>#N/A</v>
      </c>
      <c r="V367" s="109" t="e">
        <f t="shared" si="23"/>
        <v>#N/A</v>
      </c>
      <c r="W367" s="239" t="e">
        <f>VLOOKUP(E367,'PC Receitas'!$AZ$4:$BB$23,3,FALSE)</f>
        <v>#N/A</v>
      </c>
    </row>
    <row r="368" spans="1:23" ht="19.5" customHeight="1" thickTop="1" thickBot="1" x14ac:dyDescent="0.3">
      <c r="A368" s="209"/>
      <c r="C368" s="43"/>
      <c r="D368" s="43"/>
      <c r="E368" s="43"/>
      <c r="F368" s="136"/>
      <c r="G368" s="43"/>
      <c r="H368" s="43"/>
      <c r="I368" s="43"/>
      <c r="J368" s="196"/>
      <c r="K368" s="196"/>
      <c r="L368" s="44"/>
      <c r="M368" s="130"/>
      <c r="N368" s="41">
        <f>IF(AND(J368&gt;0,K368&gt;0),N367,  IF(AND(K368&lt;&gt;"",K368&lt;&gt;0),IF(AND(L368="Pago",OR(E368='PC Receitas'!$AZ$16,E368='PC Receitas'!$AZ$17,E368='PC Receitas'!$AZ$18,E368='PC Receitas'!$AZ$19,E368='PC Receitas'!$AZ$20,E368='PC Receitas'!$AZ$21,E368='PC Receitas'!$AZ$22,E368='PC Receitas'!$AZ$23)),N367-K368,N367),IF(AND(L368="Pago",OR(E368='PC Receitas'!$AZ$4,E368='PC Receitas'!$AZ$5,E368='PC Receitas'!$AZ$6)),N367+J368,N367)))</f>
        <v>10600.150000000003</v>
      </c>
      <c r="S368" s="112" t="e">
        <f t="shared" si="20"/>
        <v>#N/A</v>
      </c>
      <c r="T368" s="109" t="e">
        <f t="shared" si="21"/>
        <v>#N/A</v>
      </c>
      <c r="U368" s="109" t="e">
        <f t="shared" si="22"/>
        <v>#N/A</v>
      </c>
      <c r="V368" s="109" t="e">
        <f t="shared" si="23"/>
        <v>#N/A</v>
      </c>
      <c r="W368" s="239" t="e">
        <f>VLOOKUP(E368,'PC Receitas'!$AZ$4:$BB$23,3,FALSE)</f>
        <v>#N/A</v>
      </c>
    </row>
    <row r="369" spans="1:23" ht="19.5" customHeight="1" thickTop="1" thickBot="1" x14ac:dyDescent="0.3">
      <c r="A369" s="209"/>
      <c r="C369" s="43"/>
      <c r="D369" s="43"/>
      <c r="E369" s="43"/>
      <c r="F369" s="136"/>
      <c r="G369" s="43"/>
      <c r="H369" s="43"/>
      <c r="I369" s="43"/>
      <c r="J369" s="196"/>
      <c r="K369" s="196"/>
      <c r="L369" s="44"/>
      <c r="M369" s="130"/>
      <c r="N369" s="41">
        <f>IF(AND(J369&gt;0,K369&gt;0),N368,  IF(AND(K369&lt;&gt;"",K369&lt;&gt;0),IF(AND(L369="Pago",OR(E369='PC Receitas'!$AZ$16,E369='PC Receitas'!$AZ$17,E369='PC Receitas'!$AZ$18,E369='PC Receitas'!$AZ$19,E369='PC Receitas'!$AZ$20,E369='PC Receitas'!$AZ$21,E369='PC Receitas'!$AZ$22,E369='PC Receitas'!$AZ$23)),N368-K369,N368),IF(AND(L369="Pago",OR(E369='PC Receitas'!$AZ$4,E369='PC Receitas'!$AZ$5,E369='PC Receitas'!$AZ$6)),N368+J369,N368)))</f>
        <v>10600.150000000003</v>
      </c>
      <c r="S369" s="112" t="e">
        <f t="shared" si="20"/>
        <v>#N/A</v>
      </c>
      <c r="T369" s="109" t="e">
        <f t="shared" si="21"/>
        <v>#N/A</v>
      </c>
      <c r="U369" s="109" t="e">
        <f t="shared" si="22"/>
        <v>#N/A</v>
      </c>
      <c r="V369" s="109" t="e">
        <f t="shared" si="23"/>
        <v>#N/A</v>
      </c>
      <c r="W369" s="239" t="e">
        <f>VLOOKUP(E369,'PC Receitas'!$AZ$4:$BB$23,3,FALSE)</f>
        <v>#N/A</v>
      </c>
    </row>
    <row r="370" spans="1:23" ht="19.5" customHeight="1" thickTop="1" thickBot="1" x14ac:dyDescent="0.3">
      <c r="A370" s="209"/>
      <c r="C370" s="43"/>
      <c r="D370" s="43"/>
      <c r="E370" s="43"/>
      <c r="F370" s="136"/>
      <c r="G370" s="43"/>
      <c r="H370" s="43"/>
      <c r="I370" s="43"/>
      <c r="J370" s="196"/>
      <c r="K370" s="196"/>
      <c r="L370" s="44"/>
      <c r="M370" s="130"/>
      <c r="N370" s="41">
        <f>IF(AND(J370&gt;0,K370&gt;0),N369,  IF(AND(K370&lt;&gt;"",K370&lt;&gt;0),IF(AND(L370="Pago",OR(E370='PC Receitas'!$AZ$16,E370='PC Receitas'!$AZ$17,E370='PC Receitas'!$AZ$18,E370='PC Receitas'!$AZ$19,E370='PC Receitas'!$AZ$20,E370='PC Receitas'!$AZ$21,E370='PC Receitas'!$AZ$22,E370='PC Receitas'!$AZ$23)),N369-K370,N369),IF(AND(L370="Pago",OR(E370='PC Receitas'!$AZ$4,E370='PC Receitas'!$AZ$5,E370='PC Receitas'!$AZ$6)),N369+J370,N369)))</f>
        <v>10600.150000000003</v>
      </c>
      <c r="S370" s="112" t="e">
        <f t="shared" si="20"/>
        <v>#N/A</v>
      </c>
      <c r="T370" s="109" t="e">
        <f t="shared" si="21"/>
        <v>#N/A</v>
      </c>
      <c r="U370" s="109" t="e">
        <f t="shared" si="22"/>
        <v>#N/A</v>
      </c>
      <c r="V370" s="109" t="e">
        <f t="shared" si="23"/>
        <v>#N/A</v>
      </c>
      <c r="W370" s="239" t="e">
        <f>VLOOKUP(E370,'PC Receitas'!$AZ$4:$BB$23,3,FALSE)</f>
        <v>#N/A</v>
      </c>
    </row>
    <row r="371" spans="1:23" ht="19.5" customHeight="1" thickTop="1" thickBot="1" x14ac:dyDescent="0.3">
      <c r="A371" s="209"/>
      <c r="C371" s="43"/>
      <c r="D371" s="43"/>
      <c r="E371" s="43"/>
      <c r="F371" s="136"/>
      <c r="G371" s="43"/>
      <c r="H371" s="43"/>
      <c r="I371" s="43"/>
      <c r="J371" s="196"/>
      <c r="K371" s="196"/>
      <c r="L371" s="44"/>
      <c r="M371" s="130"/>
      <c r="N371" s="41">
        <f>IF(AND(J371&gt;0,K371&gt;0),N370,  IF(AND(K371&lt;&gt;"",K371&lt;&gt;0),IF(AND(L371="Pago",OR(E371='PC Receitas'!$AZ$16,E371='PC Receitas'!$AZ$17,E371='PC Receitas'!$AZ$18,E371='PC Receitas'!$AZ$19,E371='PC Receitas'!$AZ$20,E371='PC Receitas'!$AZ$21,E371='PC Receitas'!$AZ$22,E371='PC Receitas'!$AZ$23)),N370-K371,N370),IF(AND(L371="Pago",OR(E371='PC Receitas'!$AZ$4,E371='PC Receitas'!$AZ$5,E371='PC Receitas'!$AZ$6)),N370+J371,N370)))</f>
        <v>10600.150000000003</v>
      </c>
      <c r="S371" s="112" t="e">
        <f t="shared" si="20"/>
        <v>#N/A</v>
      </c>
      <c r="T371" s="109" t="e">
        <f t="shared" si="21"/>
        <v>#N/A</v>
      </c>
      <c r="U371" s="109" t="e">
        <f t="shared" si="22"/>
        <v>#N/A</v>
      </c>
      <c r="V371" s="109" t="e">
        <f t="shared" si="23"/>
        <v>#N/A</v>
      </c>
      <c r="W371" s="239" t="e">
        <f>VLOOKUP(E371,'PC Receitas'!$AZ$4:$BB$23,3,FALSE)</f>
        <v>#N/A</v>
      </c>
    </row>
    <row r="372" spans="1:23" ht="19.5" customHeight="1" thickTop="1" thickBot="1" x14ac:dyDescent="0.3">
      <c r="A372" s="209"/>
      <c r="C372" s="43"/>
      <c r="D372" s="43"/>
      <c r="E372" s="43"/>
      <c r="F372" s="136"/>
      <c r="G372" s="43"/>
      <c r="H372" s="43"/>
      <c r="I372" s="43"/>
      <c r="J372" s="196"/>
      <c r="K372" s="196"/>
      <c r="L372" s="44"/>
      <c r="M372" s="130"/>
      <c r="N372" s="41">
        <f>IF(AND(J372&gt;0,K372&gt;0),N371,  IF(AND(K372&lt;&gt;"",K372&lt;&gt;0),IF(AND(L372="Pago",OR(E372='PC Receitas'!$AZ$16,E372='PC Receitas'!$AZ$17,E372='PC Receitas'!$AZ$18,E372='PC Receitas'!$AZ$19,E372='PC Receitas'!$AZ$20,E372='PC Receitas'!$AZ$21,E372='PC Receitas'!$AZ$22,E372='PC Receitas'!$AZ$23)),N371-K372,N371),IF(AND(L372="Pago",OR(E372='PC Receitas'!$AZ$4,E372='PC Receitas'!$AZ$5,E372='PC Receitas'!$AZ$6)),N371+J372,N371)))</f>
        <v>10600.150000000003</v>
      </c>
      <c r="S372" s="112" t="e">
        <f t="shared" si="20"/>
        <v>#N/A</v>
      </c>
      <c r="T372" s="109" t="e">
        <f t="shared" si="21"/>
        <v>#N/A</v>
      </c>
      <c r="U372" s="109" t="e">
        <f t="shared" si="22"/>
        <v>#N/A</v>
      </c>
      <c r="V372" s="109" t="e">
        <f t="shared" si="23"/>
        <v>#N/A</v>
      </c>
      <c r="W372" s="239" t="e">
        <f>VLOOKUP(E372,'PC Receitas'!$AZ$4:$BB$23,3,FALSE)</f>
        <v>#N/A</v>
      </c>
    </row>
    <row r="373" spans="1:23" ht="19.5" customHeight="1" thickTop="1" thickBot="1" x14ac:dyDescent="0.3">
      <c r="A373" s="209"/>
      <c r="C373" s="43"/>
      <c r="D373" s="43"/>
      <c r="E373" s="43"/>
      <c r="F373" s="136"/>
      <c r="G373" s="43"/>
      <c r="H373" s="43"/>
      <c r="I373" s="43"/>
      <c r="J373" s="196"/>
      <c r="K373" s="196"/>
      <c r="L373" s="44"/>
      <c r="M373" s="130"/>
      <c r="N373" s="41">
        <f>IF(AND(J373&gt;0,K373&gt;0),N372,  IF(AND(K373&lt;&gt;"",K373&lt;&gt;0),IF(AND(L373="Pago",OR(E373='PC Receitas'!$AZ$16,E373='PC Receitas'!$AZ$17,E373='PC Receitas'!$AZ$18,E373='PC Receitas'!$AZ$19,E373='PC Receitas'!$AZ$20,E373='PC Receitas'!$AZ$21,E373='PC Receitas'!$AZ$22,E373='PC Receitas'!$AZ$23)),N372-K373,N372),IF(AND(L373="Pago",OR(E373='PC Receitas'!$AZ$4,E373='PC Receitas'!$AZ$5,E373='PC Receitas'!$AZ$6)),N372+J373,N372)))</f>
        <v>10600.150000000003</v>
      </c>
      <c r="S373" s="112" t="e">
        <f t="shared" si="20"/>
        <v>#N/A</v>
      </c>
      <c r="T373" s="109" t="e">
        <f t="shared" si="21"/>
        <v>#N/A</v>
      </c>
      <c r="U373" s="109" t="e">
        <f t="shared" si="22"/>
        <v>#N/A</v>
      </c>
      <c r="V373" s="109" t="e">
        <f t="shared" si="23"/>
        <v>#N/A</v>
      </c>
      <c r="W373" s="239" t="e">
        <f>VLOOKUP(E373,'PC Receitas'!$AZ$4:$BB$23,3,FALSE)</f>
        <v>#N/A</v>
      </c>
    </row>
    <row r="374" spans="1:23" ht="19.5" customHeight="1" thickTop="1" thickBot="1" x14ac:dyDescent="0.3">
      <c r="A374" s="209"/>
      <c r="C374" s="43"/>
      <c r="D374" s="43"/>
      <c r="E374" s="43"/>
      <c r="F374" s="136"/>
      <c r="G374" s="43"/>
      <c r="H374" s="43"/>
      <c r="I374" s="43"/>
      <c r="J374" s="196"/>
      <c r="K374" s="196"/>
      <c r="L374" s="44"/>
      <c r="M374" s="130"/>
      <c r="N374" s="41">
        <f>IF(AND(J374&gt;0,K374&gt;0),N373,  IF(AND(K374&lt;&gt;"",K374&lt;&gt;0),IF(AND(L374="Pago",OR(E374='PC Receitas'!$AZ$16,E374='PC Receitas'!$AZ$17,E374='PC Receitas'!$AZ$18,E374='PC Receitas'!$AZ$19,E374='PC Receitas'!$AZ$20,E374='PC Receitas'!$AZ$21,E374='PC Receitas'!$AZ$22,E374='PC Receitas'!$AZ$23)),N373-K374,N373),IF(AND(L374="Pago",OR(E374='PC Receitas'!$AZ$4,E374='PC Receitas'!$AZ$5,E374='PC Receitas'!$AZ$6)),N373+J374,N373)))</f>
        <v>10600.150000000003</v>
      </c>
      <c r="S374" s="112" t="e">
        <f t="shared" si="20"/>
        <v>#N/A</v>
      </c>
      <c r="T374" s="109" t="e">
        <f t="shared" si="21"/>
        <v>#N/A</v>
      </c>
      <c r="U374" s="109" t="e">
        <f t="shared" si="22"/>
        <v>#N/A</v>
      </c>
      <c r="V374" s="109" t="e">
        <f t="shared" si="23"/>
        <v>#N/A</v>
      </c>
      <c r="W374" s="239" t="e">
        <f>VLOOKUP(E374,'PC Receitas'!$AZ$4:$BB$23,3,FALSE)</f>
        <v>#N/A</v>
      </c>
    </row>
    <row r="375" spans="1:23" ht="19.5" customHeight="1" thickTop="1" thickBot="1" x14ac:dyDescent="0.3">
      <c r="A375" s="209"/>
      <c r="C375" s="43"/>
      <c r="D375" s="43"/>
      <c r="E375" s="43"/>
      <c r="F375" s="136"/>
      <c r="G375" s="43"/>
      <c r="H375" s="43"/>
      <c r="I375" s="43"/>
      <c r="J375" s="196"/>
      <c r="K375" s="196"/>
      <c r="L375" s="44"/>
      <c r="M375" s="130"/>
      <c r="N375" s="41">
        <f>IF(AND(J375&gt;0,K375&gt;0),N374,  IF(AND(K375&lt;&gt;"",K375&lt;&gt;0),IF(AND(L375="Pago",OR(E375='PC Receitas'!$AZ$16,E375='PC Receitas'!$AZ$17,E375='PC Receitas'!$AZ$18,E375='PC Receitas'!$AZ$19,E375='PC Receitas'!$AZ$20,E375='PC Receitas'!$AZ$21,E375='PC Receitas'!$AZ$22,E375='PC Receitas'!$AZ$23)),N374-K375,N374),IF(AND(L375="Pago",OR(E375='PC Receitas'!$AZ$4,E375='PC Receitas'!$AZ$5,E375='PC Receitas'!$AZ$6)),N374+J375,N374)))</f>
        <v>10600.150000000003</v>
      </c>
      <c r="S375" s="112" t="e">
        <f t="shared" si="20"/>
        <v>#N/A</v>
      </c>
      <c r="T375" s="109" t="e">
        <f t="shared" si="21"/>
        <v>#N/A</v>
      </c>
      <c r="U375" s="109" t="e">
        <f t="shared" si="22"/>
        <v>#N/A</v>
      </c>
      <c r="V375" s="109" t="e">
        <f t="shared" si="23"/>
        <v>#N/A</v>
      </c>
      <c r="W375" s="239" t="e">
        <f>VLOOKUP(E375,'PC Receitas'!$AZ$4:$BB$23,3,FALSE)</f>
        <v>#N/A</v>
      </c>
    </row>
    <row r="376" spans="1:23" ht="19.5" customHeight="1" thickTop="1" thickBot="1" x14ac:dyDescent="0.3">
      <c r="A376" s="209"/>
      <c r="C376" s="43"/>
      <c r="D376" s="43"/>
      <c r="E376" s="43"/>
      <c r="F376" s="136"/>
      <c r="G376" s="43"/>
      <c r="H376" s="43"/>
      <c r="I376" s="43"/>
      <c r="J376" s="196"/>
      <c r="K376" s="196"/>
      <c r="L376" s="44"/>
      <c r="M376" s="130"/>
      <c r="N376" s="41">
        <f>IF(AND(J376&gt;0,K376&gt;0),N375,  IF(AND(K376&lt;&gt;"",K376&lt;&gt;0),IF(AND(L376="Pago",OR(E376='PC Receitas'!$AZ$16,E376='PC Receitas'!$AZ$17,E376='PC Receitas'!$AZ$18,E376='PC Receitas'!$AZ$19,E376='PC Receitas'!$AZ$20,E376='PC Receitas'!$AZ$21,E376='PC Receitas'!$AZ$22,E376='PC Receitas'!$AZ$23)),N375-K376,N375),IF(AND(L376="Pago",OR(E376='PC Receitas'!$AZ$4,E376='PC Receitas'!$AZ$5,E376='PC Receitas'!$AZ$6)),N375+J376,N375)))</f>
        <v>10600.150000000003</v>
      </c>
      <c r="S376" s="112" t="e">
        <f t="shared" si="20"/>
        <v>#N/A</v>
      </c>
      <c r="T376" s="109" t="e">
        <f t="shared" si="21"/>
        <v>#N/A</v>
      </c>
      <c r="U376" s="109" t="e">
        <f t="shared" si="22"/>
        <v>#N/A</v>
      </c>
      <c r="V376" s="109" t="e">
        <f t="shared" si="23"/>
        <v>#N/A</v>
      </c>
      <c r="W376" s="239" t="e">
        <f>VLOOKUP(E376,'PC Receitas'!$AZ$4:$BB$23,3,FALSE)</f>
        <v>#N/A</v>
      </c>
    </row>
    <row r="377" spans="1:23" ht="19.5" customHeight="1" thickTop="1" thickBot="1" x14ac:dyDescent="0.3">
      <c r="A377" s="209"/>
      <c r="C377" s="43"/>
      <c r="D377" s="43"/>
      <c r="E377" s="43"/>
      <c r="F377" s="136"/>
      <c r="G377" s="43"/>
      <c r="H377" s="43"/>
      <c r="I377" s="43"/>
      <c r="J377" s="196"/>
      <c r="K377" s="196"/>
      <c r="L377" s="44"/>
      <c r="M377" s="130"/>
      <c r="N377" s="41">
        <f>IF(AND(J377&gt;0,K377&gt;0),N376,  IF(AND(K377&lt;&gt;"",K377&lt;&gt;0),IF(AND(L377="Pago",OR(E377='PC Receitas'!$AZ$16,E377='PC Receitas'!$AZ$17,E377='PC Receitas'!$AZ$18,E377='PC Receitas'!$AZ$19,E377='PC Receitas'!$AZ$20,E377='PC Receitas'!$AZ$21,E377='PC Receitas'!$AZ$22,E377='PC Receitas'!$AZ$23)),N376-K377,N376),IF(AND(L377="Pago",OR(E377='PC Receitas'!$AZ$4,E377='PC Receitas'!$AZ$5,E377='PC Receitas'!$AZ$6)),N376+J377,N376)))</f>
        <v>10600.150000000003</v>
      </c>
      <c r="S377" s="112" t="e">
        <f t="shared" si="20"/>
        <v>#N/A</v>
      </c>
      <c r="T377" s="109" t="e">
        <f t="shared" si="21"/>
        <v>#N/A</v>
      </c>
      <c r="U377" s="109" t="e">
        <f t="shared" si="22"/>
        <v>#N/A</v>
      </c>
      <c r="V377" s="109" t="e">
        <f t="shared" si="23"/>
        <v>#N/A</v>
      </c>
      <c r="W377" s="239" t="e">
        <f>VLOOKUP(E377,'PC Receitas'!$AZ$4:$BB$23,3,FALSE)</f>
        <v>#N/A</v>
      </c>
    </row>
    <row r="378" spans="1:23" ht="19.5" customHeight="1" thickTop="1" thickBot="1" x14ac:dyDescent="0.3">
      <c r="A378" s="209"/>
      <c r="C378" s="43"/>
      <c r="D378" s="43"/>
      <c r="E378" s="43"/>
      <c r="F378" s="136"/>
      <c r="G378" s="43"/>
      <c r="H378" s="43"/>
      <c r="I378" s="43"/>
      <c r="J378" s="196"/>
      <c r="K378" s="196"/>
      <c r="L378" s="44"/>
      <c r="M378" s="130"/>
      <c r="N378" s="41">
        <f>IF(AND(J378&gt;0,K378&gt;0),N377,  IF(AND(K378&lt;&gt;"",K378&lt;&gt;0),IF(AND(L378="Pago",OR(E378='PC Receitas'!$AZ$16,E378='PC Receitas'!$AZ$17,E378='PC Receitas'!$AZ$18,E378='PC Receitas'!$AZ$19,E378='PC Receitas'!$AZ$20,E378='PC Receitas'!$AZ$21,E378='PC Receitas'!$AZ$22,E378='PC Receitas'!$AZ$23)),N377-K378,N377),IF(AND(L378="Pago",OR(E378='PC Receitas'!$AZ$4,E378='PC Receitas'!$AZ$5,E378='PC Receitas'!$AZ$6)),N377+J378,N377)))</f>
        <v>10600.150000000003</v>
      </c>
      <c r="S378" s="112" t="e">
        <f t="shared" si="20"/>
        <v>#N/A</v>
      </c>
      <c r="T378" s="109" t="e">
        <f t="shared" si="21"/>
        <v>#N/A</v>
      </c>
      <c r="U378" s="109" t="e">
        <f t="shared" si="22"/>
        <v>#N/A</v>
      </c>
      <c r="V378" s="109" t="e">
        <f t="shared" si="23"/>
        <v>#N/A</v>
      </c>
      <c r="W378" s="239" t="e">
        <f>VLOOKUP(E378,'PC Receitas'!$AZ$4:$BB$23,3,FALSE)</f>
        <v>#N/A</v>
      </c>
    </row>
    <row r="379" spans="1:23" ht="19.5" customHeight="1" thickTop="1" thickBot="1" x14ac:dyDescent="0.3">
      <c r="A379" s="209"/>
      <c r="C379" s="43"/>
      <c r="D379" s="43"/>
      <c r="E379" s="43"/>
      <c r="F379" s="136"/>
      <c r="G379" s="43"/>
      <c r="H379" s="43"/>
      <c r="I379" s="43"/>
      <c r="J379" s="196"/>
      <c r="K379" s="196"/>
      <c r="L379" s="44"/>
      <c r="M379" s="130"/>
      <c r="N379" s="41">
        <f>IF(AND(J379&gt;0,K379&gt;0),N378,  IF(AND(K379&lt;&gt;"",K379&lt;&gt;0),IF(AND(L379="Pago",OR(E379='PC Receitas'!$AZ$16,E379='PC Receitas'!$AZ$17,E379='PC Receitas'!$AZ$18,E379='PC Receitas'!$AZ$19,E379='PC Receitas'!$AZ$20,E379='PC Receitas'!$AZ$21,E379='PC Receitas'!$AZ$22,E379='PC Receitas'!$AZ$23)),N378-K379,N378),IF(AND(L379="Pago",OR(E379='PC Receitas'!$AZ$4,E379='PC Receitas'!$AZ$5,E379='PC Receitas'!$AZ$6)),N378+J379,N378)))</f>
        <v>10600.150000000003</v>
      </c>
      <c r="S379" s="112" t="e">
        <f t="shared" si="20"/>
        <v>#N/A</v>
      </c>
      <c r="T379" s="109" t="e">
        <f t="shared" si="21"/>
        <v>#N/A</v>
      </c>
      <c r="U379" s="109" t="e">
        <f t="shared" si="22"/>
        <v>#N/A</v>
      </c>
      <c r="V379" s="109" t="e">
        <f t="shared" si="23"/>
        <v>#N/A</v>
      </c>
      <c r="W379" s="239" t="e">
        <f>VLOOKUP(E379,'PC Receitas'!$AZ$4:$BB$23,3,FALSE)</f>
        <v>#N/A</v>
      </c>
    </row>
    <row r="380" spans="1:23" ht="19.5" customHeight="1" thickTop="1" thickBot="1" x14ac:dyDescent="0.3">
      <c r="A380" s="209"/>
      <c r="C380" s="43"/>
      <c r="D380" s="43"/>
      <c r="E380" s="43"/>
      <c r="F380" s="136"/>
      <c r="G380" s="43"/>
      <c r="H380" s="43"/>
      <c r="I380" s="43"/>
      <c r="J380" s="196"/>
      <c r="K380" s="196"/>
      <c r="L380" s="44"/>
      <c r="M380" s="130"/>
      <c r="N380" s="41">
        <f>IF(AND(J380&gt;0,K380&gt;0),N379,  IF(AND(K380&lt;&gt;"",K380&lt;&gt;0),IF(AND(L380="Pago",OR(E380='PC Receitas'!$AZ$16,E380='PC Receitas'!$AZ$17,E380='PC Receitas'!$AZ$18,E380='PC Receitas'!$AZ$19,E380='PC Receitas'!$AZ$20,E380='PC Receitas'!$AZ$21,E380='PC Receitas'!$AZ$22,E380='PC Receitas'!$AZ$23)),N379-K380,N379),IF(AND(L380="Pago",OR(E380='PC Receitas'!$AZ$4,E380='PC Receitas'!$AZ$5,E380='PC Receitas'!$AZ$6)),N379+J380,N379)))</f>
        <v>10600.150000000003</v>
      </c>
      <c r="S380" s="112" t="e">
        <f t="shared" si="20"/>
        <v>#N/A</v>
      </c>
      <c r="T380" s="109" t="e">
        <f t="shared" si="21"/>
        <v>#N/A</v>
      </c>
      <c r="U380" s="109" t="e">
        <f t="shared" si="22"/>
        <v>#N/A</v>
      </c>
      <c r="V380" s="109" t="e">
        <f t="shared" si="23"/>
        <v>#N/A</v>
      </c>
      <c r="W380" s="239" t="e">
        <f>VLOOKUP(E380,'PC Receitas'!$AZ$4:$BB$23,3,FALSE)</f>
        <v>#N/A</v>
      </c>
    </row>
    <row r="381" spans="1:23" ht="19.5" customHeight="1" thickTop="1" thickBot="1" x14ac:dyDescent="0.3">
      <c r="A381" s="209"/>
      <c r="C381" s="43"/>
      <c r="D381" s="43"/>
      <c r="E381" s="43"/>
      <c r="F381" s="136"/>
      <c r="G381" s="43"/>
      <c r="H381" s="43"/>
      <c r="I381" s="43"/>
      <c r="J381" s="196"/>
      <c r="K381" s="196"/>
      <c r="L381" s="44"/>
      <c r="M381" s="130"/>
      <c r="N381" s="41">
        <f>IF(AND(J381&gt;0,K381&gt;0),N380,  IF(AND(K381&lt;&gt;"",K381&lt;&gt;0),IF(AND(L381="Pago",OR(E381='PC Receitas'!$AZ$16,E381='PC Receitas'!$AZ$17,E381='PC Receitas'!$AZ$18,E381='PC Receitas'!$AZ$19,E381='PC Receitas'!$AZ$20,E381='PC Receitas'!$AZ$21,E381='PC Receitas'!$AZ$22,E381='PC Receitas'!$AZ$23)),N380-K381,N380),IF(AND(L381="Pago",OR(E381='PC Receitas'!$AZ$4,E381='PC Receitas'!$AZ$5,E381='PC Receitas'!$AZ$6)),N380+J381,N380)))</f>
        <v>10600.150000000003</v>
      </c>
      <c r="S381" s="112" t="e">
        <f t="shared" si="20"/>
        <v>#N/A</v>
      </c>
      <c r="T381" s="109" t="e">
        <f t="shared" si="21"/>
        <v>#N/A</v>
      </c>
      <c r="U381" s="109" t="e">
        <f t="shared" si="22"/>
        <v>#N/A</v>
      </c>
      <c r="V381" s="109" t="e">
        <f t="shared" si="23"/>
        <v>#N/A</v>
      </c>
      <c r="W381" s="239" t="e">
        <f>VLOOKUP(E381,'PC Receitas'!$AZ$4:$BB$23,3,FALSE)</f>
        <v>#N/A</v>
      </c>
    </row>
    <row r="382" spans="1:23" ht="19.5" customHeight="1" thickTop="1" thickBot="1" x14ac:dyDescent="0.3">
      <c r="A382" s="209"/>
      <c r="C382" s="43"/>
      <c r="D382" s="43"/>
      <c r="E382" s="43"/>
      <c r="F382" s="136"/>
      <c r="G382" s="43"/>
      <c r="H382" s="43"/>
      <c r="I382" s="43"/>
      <c r="J382" s="196"/>
      <c r="K382" s="196"/>
      <c r="L382" s="44"/>
      <c r="M382" s="130"/>
      <c r="N382" s="41">
        <f>IF(AND(J382&gt;0,K382&gt;0),N381,  IF(AND(K382&lt;&gt;"",K382&lt;&gt;0),IF(AND(L382="Pago",OR(E382='PC Receitas'!$AZ$16,E382='PC Receitas'!$AZ$17,E382='PC Receitas'!$AZ$18,E382='PC Receitas'!$AZ$19,E382='PC Receitas'!$AZ$20,E382='PC Receitas'!$AZ$21,E382='PC Receitas'!$AZ$22,E382='PC Receitas'!$AZ$23)),N381-K382,N381),IF(AND(L382="Pago",OR(E382='PC Receitas'!$AZ$4,E382='PC Receitas'!$AZ$5,E382='PC Receitas'!$AZ$6)),N381+J382,N381)))</f>
        <v>10600.150000000003</v>
      </c>
      <c r="S382" s="112" t="e">
        <f t="shared" si="20"/>
        <v>#N/A</v>
      </c>
      <c r="T382" s="109" t="e">
        <f t="shared" si="21"/>
        <v>#N/A</v>
      </c>
      <c r="U382" s="109" t="e">
        <f t="shared" si="22"/>
        <v>#N/A</v>
      </c>
      <c r="V382" s="109" t="e">
        <f t="shared" si="23"/>
        <v>#N/A</v>
      </c>
      <c r="W382" s="239" t="e">
        <f>VLOOKUP(E382,'PC Receitas'!$AZ$4:$BB$23,3,FALSE)</f>
        <v>#N/A</v>
      </c>
    </row>
    <row r="383" spans="1:23" ht="19.5" customHeight="1" thickTop="1" thickBot="1" x14ac:dyDescent="0.3">
      <c r="A383" s="209"/>
      <c r="C383" s="43"/>
      <c r="D383" s="43"/>
      <c r="E383" s="43"/>
      <c r="F383" s="136"/>
      <c r="G383" s="43"/>
      <c r="H383" s="43"/>
      <c r="I383" s="43"/>
      <c r="J383" s="196"/>
      <c r="K383" s="196"/>
      <c r="L383" s="44"/>
      <c r="M383" s="130"/>
      <c r="N383" s="41">
        <f>IF(AND(J383&gt;0,K383&gt;0),N382,  IF(AND(K383&lt;&gt;"",K383&lt;&gt;0),IF(AND(L383="Pago",OR(E383='PC Receitas'!$AZ$16,E383='PC Receitas'!$AZ$17,E383='PC Receitas'!$AZ$18,E383='PC Receitas'!$AZ$19,E383='PC Receitas'!$AZ$20,E383='PC Receitas'!$AZ$21,E383='PC Receitas'!$AZ$22,E383='PC Receitas'!$AZ$23)),N382-K383,N382),IF(AND(L383="Pago",OR(E383='PC Receitas'!$AZ$4,E383='PC Receitas'!$AZ$5,E383='PC Receitas'!$AZ$6)),N382+J383,N382)))</f>
        <v>10600.150000000003</v>
      </c>
      <c r="S383" s="112" t="e">
        <f t="shared" si="20"/>
        <v>#N/A</v>
      </c>
      <c r="T383" s="109" t="e">
        <f t="shared" si="21"/>
        <v>#N/A</v>
      </c>
      <c r="U383" s="109" t="e">
        <f t="shared" si="22"/>
        <v>#N/A</v>
      </c>
      <c r="V383" s="109" t="e">
        <f t="shared" si="23"/>
        <v>#N/A</v>
      </c>
      <c r="W383" s="239" t="e">
        <f>VLOOKUP(E383,'PC Receitas'!$AZ$4:$BB$23,3,FALSE)</f>
        <v>#N/A</v>
      </c>
    </row>
    <row r="384" spans="1:23" ht="19.5" customHeight="1" thickTop="1" thickBot="1" x14ac:dyDescent="0.3">
      <c r="A384" s="209"/>
      <c r="C384" s="43"/>
      <c r="D384" s="43"/>
      <c r="E384" s="43"/>
      <c r="F384" s="136"/>
      <c r="G384" s="43"/>
      <c r="H384" s="43"/>
      <c r="I384" s="43"/>
      <c r="J384" s="196"/>
      <c r="K384" s="196"/>
      <c r="L384" s="44"/>
      <c r="M384" s="130"/>
      <c r="N384" s="41">
        <f>IF(AND(J384&gt;0,K384&gt;0),N383,  IF(AND(K384&lt;&gt;"",K384&lt;&gt;0),IF(AND(L384="Pago",OR(E384='PC Receitas'!$AZ$16,E384='PC Receitas'!$AZ$17,E384='PC Receitas'!$AZ$18,E384='PC Receitas'!$AZ$19,E384='PC Receitas'!$AZ$20,E384='PC Receitas'!$AZ$21,E384='PC Receitas'!$AZ$22,E384='PC Receitas'!$AZ$23)),N383-K384,N383),IF(AND(L384="Pago",OR(E384='PC Receitas'!$AZ$4,E384='PC Receitas'!$AZ$5,E384='PC Receitas'!$AZ$6)),N383+J384,N383)))</f>
        <v>10600.150000000003</v>
      </c>
      <c r="S384" s="112" t="e">
        <f t="shared" si="20"/>
        <v>#N/A</v>
      </c>
      <c r="T384" s="109" t="e">
        <f t="shared" si="21"/>
        <v>#N/A</v>
      </c>
      <c r="U384" s="109" t="e">
        <f t="shared" si="22"/>
        <v>#N/A</v>
      </c>
      <c r="V384" s="109" t="e">
        <f t="shared" si="23"/>
        <v>#N/A</v>
      </c>
      <c r="W384" s="239" t="e">
        <f>VLOOKUP(E384,'PC Receitas'!$AZ$4:$BB$23,3,FALSE)</f>
        <v>#N/A</v>
      </c>
    </row>
    <row r="385" spans="1:23" ht="19.5" customHeight="1" thickTop="1" thickBot="1" x14ac:dyDescent="0.3">
      <c r="A385" s="209"/>
      <c r="C385" s="43"/>
      <c r="D385" s="43"/>
      <c r="E385" s="43"/>
      <c r="F385" s="136"/>
      <c r="G385" s="43"/>
      <c r="H385" s="43"/>
      <c r="I385" s="43"/>
      <c r="J385" s="196"/>
      <c r="K385" s="196"/>
      <c r="L385" s="44"/>
      <c r="M385" s="130"/>
      <c r="N385" s="41">
        <f>IF(AND(J385&gt;0,K385&gt;0),N384,  IF(AND(K385&lt;&gt;"",K385&lt;&gt;0),IF(AND(L385="Pago",OR(E385='PC Receitas'!$AZ$16,E385='PC Receitas'!$AZ$17,E385='PC Receitas'!$AZ$18,E385='PC Receitas'!$AZ$19,E385='PC Receitas'!$AZ$20,E385='PC Receitas'!$AZ$21,E385='PC Receitas'!$AZ$22,E385='PC Receitas'!$AZ$23)),N384-K385,N384),IF(AND(L385="Pago",OR(E385='PC Receitas'!$AZ$4,E385='PC Receitas'!$AZ$5,E385='PC Receitas'!$AZ$6)),N384+J385,N384)))</f>
        <v>10600.150000000003</v>
      </c>
      <c r="S385" s="112" t="e">
        <f t="shared" si="20"/>
        <v>#N/A</v>
      </c>
      <c r="T385" s="109" t="e">
        <f t="shared" si="21"/>
        <v>#N/A</v>
      </c>
      <c r="U385" s="109" t="e">
        <f t="shared" si="22"/>
        <v>#N/A</v>
      </c>
      <c r="V385" s="109" t="e">
        <f t="shared" si="23"/>
        <v>#N/A</v>
      </c>
      <c r="W385" s="239" t="e">
        <f>VLOOKUP(E385,'PC Receitas'!$AZ$4:$BB$23,3,FALSE)</f>
        <v>#N/A</v>
      </c>
    </row>
    <row r="386" spans="1:23" ht="19.5" customHeight="1" thickTop="1" thickBot="1" x14ac:dyDescent="0.3">
      <c r="A386" s="209"/>
      <c r="C386" s="43"/>
      <c r="D386" s="43"/>
      <c r="E386" s="43"/>
      <c r="F386" s="136"/>
      <c r="G386" s="43"/>
      <c r="H386" s="43"/>
      <c r="I386" s="43"/>
      <c r="J386" s="196"/>
      <c r="K386" s="196"/>
      <c r="L386" s="44"/>
      <c r="M386" s="130"/>
      <c r="N386" s="41">
        <f>IF(AND(J386&gt;0,K386&gt;0),N385,  IF(AND(K386&lt;&gt;"",K386&lt;&gt;0),IF(AND(L386="Pago",OR(E386='PC Receitas'!$AZ$16,E386='PC Receitas'!$AZ$17,E386='PC Receitas'!$AZ$18,E386='PC Receitas'!$AZ$19,E386='PC Receitas'!$AZ$20,E386='PC Receitas'!$AZ$21,E386='PC Receitas'!$AZ$22,E386='PC Receitas'!$AZ$23)),N385-K386,N385),IF(AND(L386="Pago",OR(E386='PC Receitas'!$AZ$4,E386='PC Receitas'!$AZ$5,E386='PC Receitas'!$AZ$6)),N385+J386,N385)))</f>
        <v>10600.150000000003</v>
      </c>
      <c r="S386" s="112" t="e">
        <f t="shared" si="20"/>
        <v>#N/A</v>
      </c>
      <c r="T386" s="109" t="e">
        <f t="shared" si="21"/>
        <v>#N/A</v>
      </c>
      <c r="U386" s="109" t="e">
        <f t="shared" si="22"/>
        <v>#N/A</v>
      </c>
      <c r="V386" s="109" t="e">
        <f t="shared" si="23"/>
        <v>#N/A</v>
      </c>
      <c r="W386" s="239" t="e">
        <f>VLOOKUP(E386,'PC Receitas'!$AZ$4:$BB$23,3,FALSE)</f>
        <v>#N/A</v>
      </c>
    </row>
    <row r="387" spans="1:23" ht="19.5" customHeight="1" thickTop="1" thickBot="1" x14ac:dyDescent="0.3">
      <c r="A387" s="209"/>
      <c r="C387" s="43"/>
      <c r="D387" s="43"/>
      <c r="E387" s="43"/>
      <c r="F387" s="136"/>
      <c r="G387" s="43"/>
      <c r="H387" s="43"/>
      <c r="I387" s="43"/>
      <c r="J387" s="196"/>
      <c r="K387" s="196"/>
      <c r="L387" s="44"/>
      <c r="M387" s="130"/>
      <c r="N387" s="41">
        <f>IF(AND(J387&gt;0,K387&gt;0),N386,  IF(AND(K387&lt;&gt;"",K387&lt;&gt;0),IF(AND(L387="Pago",OR(E387='PC Receitas'!$AZ$16,E387='PC Receitas'!$AZ$17,E387='PC Receitas'!$AZ$18,E387='PC Receitas'!$AZ$19,E387='PC Receitas'!$AZ$20,E387='PC Receitas'!$AZ$21,E387='PC Receitas'!$AZ$22,E387='PC Receitas'!$AZ$23)),N386-K387,N386),IF(AND(L387="Pago",OR(E387='PC Receitas'!$AZ$4,E387='PC Receitas'!$AZ$5,E387='PC Receitas'!$AZ$6)),N386+J387,N386)))</f>
        <v>10600.150000000003</v>
      </c>
      <c r="S387" s="112" t="e">
        <f t="shared" si="20"/>
        <v>#N/A</v>
      </c>
      <c r="T387" s="109" t="e">
        <f t="shared" si="21"/>
        <v>#N/A</v>
      </c>
      <c r="U387" s="109" t="e">
        <f t="shared" si="22"/>
        <v>#N/A</v>
      </c>
      <c r="V387" s="109" t="e">
        <f t="shared" si="23"/>
        <v>#N/A</v>
      </c>
      <c r="W387" s="239" t="e">
        <f>VLOOKUP(E387,'PC Receitas'!$AZ$4:$BB$23,3,FALSE)</f>
        <v>#N/A</v>
      </c>
    </row>
    <row r="388" spans="1:23" ht="19.5" customHeight="1" thickTop="1" thickBot="1" x14ac:dyDescent="0.3">
      <c r="A388" s="209"/>
      <c r="C388" s="43"/>
      <c r="D388" s="43"/>
      <c r="E388" s="43"/>
      <c r="F388" s="136"/>
      <c r="G388" s="43"/>
      <c r="H388" s="43"/>
      <c r="I388" s="43"/>
      <c r="J388" s="196"/>
      <c r="K388" s="196"/>
      <c r="L388" s="44"/>
      <c r="M388" s="130"/>
      <c r="N388" s="41">
        <f>IF(AND(J388&gt;0,K388&gt;0),N387,  IF(AND(K388&lt;&gt;"",K388&lt;&gt;0),IF(AND(L388="Pago",OR(E388='PC Receitas'!$AZ$16,E388='PC Receitas'!$AZ$17,E388='PC Receitas'!$AZ$18,E388='PC Receitas'!$AZ$19,E388='PC Receitas'!$AZ$20,E388='PC Receitas'!$AZ$21,E388='PC Receitas'!$AZ$22,E388='PC Receitas'!$AZ$23)),N387-K388,N387),IF(AND(L388="Pago",OR(E388='PC Receitas'!$AZ$4,E388='PC Receitas'!$AZ$5,E388='PC Receitas'!$AZ$6)),N387+J388,N387)))</f>
        <v>10600.150000000003</v>
      </c>
      <c r="S388" s="112" t="e">
        <f t="shared" si="20"/>
        <v>#N/A</v>
      </c>
      <c r="T388" s="109" t="e">
        <f t="shared" si="21"/>
        <v>#N/A</v>
      </c>
      <c r="U388" s="109" t="e">
        <f t="shared" si="22"/>
        <v>#N/A</v>
      </c>
      <c r="V388" s="109" t="e">
        <f t="shared" si="23"/>
        <v>#N/A</v>
      </c>
      <c r="W388" s="239" t="e">
        <f>VLOOKUP(E388,'PC Receitas'!$AZ$4:$BB$23,3,FALSE)</f>
        <v>#N/A</v>
      </c>
    </row>
    <row r="389" spans="1:23" ht="19.5" customHeight="1" thickTop="1" thickBot="1" x14ac:dyDescent="0.3">
      <c r="A389" s="209"/>
      <c r="C389" s="43"/>
      <c r="D389" s="43"/>
      <c r="E389" s="43"/>
      <c r="F389" s="136"/>
      <c r="G389" s="43"/>
      <c r="H389" s="43"/>
      <c r="I389" s="43"/>
      <c r="J389" s="196"/>
      <c r="K389" s="196"/>
      <c r="L389" s="44"/>
      <c r="M389" s="130"/>
      <c r="N389" s="41">
        <f>IF(AND(J389&gt;0,K389&gt;0),N388,  IF(AND(K389&lt;&gt;"",K389&lt;&gt;0),IF(AND(L389="Pago",OR(E389='PC Receitas'!$AZ$16,E389='PC Receitas'!$AZ$17,E389='PC Receitas'!$AZ$18,E389='PC Receitas'!$AZ$19,E389='PC Receitas'!$AZ$20,E389='PC Receitas'!$AZ$21,E389='PC Receitas'!$AZ$22,E389='PC Receitas'!$AZ$23)),N388-K389,N388),IF(AND(L389="Pago",OR(E389='PC Receitas'!$AZ$4,E389='PC Receitas'!$AZ$5,E389='PC Receitas'!$AZ$6)),N388+J389,N388)))</f>
        <v>10600.150000000003</v>
      </c>
      <c r="S389" s="112" t="e">
        <f t="shared" si="20"/>
        <v>#N/A</v>
      </c>
      <c r="T389" s="109" t="e">
        <f t="shared" si="21"/>
        <v>#N/A</v>
      </c>
      <c r="U389" s="109" t="e">
        <f t="shared" si="22"/>
        <v>#N/A</v>
      </c>
      <c r="V389" s="109" t="e">
        <f t="shared" si="23"/>
        <v>#N/A</v>
      </c>
      <c r="W389" s="239" t="e">
        <f>VLOOKUP(E389,'PC Receitas'!$AZ$4:$BB$23,3,FALSE)</f>
        <v>#N/A</v>
      </c>
    </row>
    <row r="390" spans="1:23" ht="19.5" customHeight="1" thickTop="1" thickBot="1" x14ac:dyDescent="0.3">
      <c r="A390" s="209"/>
      <c r="C390" s="43"/>
      <c r="D390" s="43"/>
      <c r="E390" s="43"/>
      <c r="F390" s="136"/>
      <c r="G390" s="43"/>
      <c r="H390" s="43"/>
      <c r="I390" s="43"/>
      <c r="J390" s="196"/>
      <c r="K390" s="196"/>
      <c r="L390" s="44"/>
      <c r="M390" s="130"/>
      <c r="N390" s="41">
        <f>IF(AND(J390&gt;0,K390&gt;0),N389,  IF(AND(K390&lt;&gt;"",K390&lt;&gt;0),IF(AND(L390="Pago",OR(E390='PC Receitas'!$AZ$16,E390='PC Receitas'!$AZ$17,E390='PC Receitas'!$AZ$18,E390='PC Receitas'!$AZ$19,E390='PC Receitas'!$AZ$20,E390='PC Receitas'!$AZ$21,E390='PC Receitas'!$AZ$22,E390='PC Receitas'!$AZ$23)),N389-K390,N389),IF(AND(L390="Pago",OR(E390='PC Receitas'!$AZ$4,E390='PC Receitas'!$AZ$5,E390='PC Receitas'!$AZ$6)),N389+J390,N389)))</f>
        <v>10600.150000000003</v>
      </c>
      <c r="S390" s="112" t="e">
        <f t="shared" ref="S390:S453" si="24">IF(W390="DESPESAS_COM_RH","Despesa",IF(W390="DESPESAS_OPERACIONAIS","Despesa",IF(W390="DESPESAS_DE_MARKETING","Despesa",IF(W390="IMPOSTOS","Despesa",IF(W390="INVESTIMENTOS","Despesa","")))))</f>
        <v>#N/A</v>
      </c>
      <c r="T390" s="109" t="e">
        <f t="shared" ref="T390:T453" si="25">IF(W390="DESPESAS_COM_PRODUTOS","Despesa",IF(W390="DESPESAS_COM_SERVICOS","Despesa",IF(W390="DESPESAS_NAO_OPERACIONAIS","Despesa","")))</f>
        <v>#N/A</v>
      </c>
      <c r="U390" s="109" t="e">
        <f t="shared" ref="U390:U453" si="26">IF(W390="RECEITAS_COM_PRODUTO","Receita",IF(W390="RECEITAS_COM_SERVICOS","Receita",IF(W390="RECEITAS_NAO_OPERACIONAIS","Receita","")))</f>
        <v>#N/A</v>
      </c>
      <c r="V390" s="109" t="e">
        <f t="shared" ref="V390:V453" si="27">IF(S390&lt;&gt;"",S390,IF(T390&lt;&gt;"",T390,IF(U390&lt;&gt;"",U390,"")))</f>
        <v>#N/A</v>
      </c>
      <c r="W390" s="239" t="e">
        <f>VLOOKUP(E390,'PC Receitas'!$AZ$4:$BB$23,3,FALSE)</f>
        <v>#N/A</v>
      </c>
    </row>
    <row r="391" spans="1:23" ht="19.5" customHeight="1" thickTop="1" thickBot="1" x14ac:dyDescent="0.3">
      <c r="A391" s="209"/>
      <c r="C391" s="43"/>
      <c r="D391" s="43"/>
      <c r="E391" s="43"/>
      <c r="F391" s="136"/>
      <c r="G391" s="43"/>
      <c r="H391" s="43"/>
      <c r="I391" s="43"/>
      <c r="J391" s="196"/>
      <c r="K391" s="196"/>
      <c r="L391" s="44"/>
      <c r="M391" s="130"/>
      <c r="N391" s="41">
        <f>IF(AND(J391&gt;0,K391&gt;0),N390,  IF(AND(K391&lt;&gt;"",K391&lt;&gt;0),IF(AND(L391="Pago",OR(E391='PC Receitas'!$AZ$16,E391='PC Receitas'!$AZ$17,E391='PC Receitas'!$AZ$18,E391='PC Receitas'!$AZ$19,E391='PC Receitas'!$AZ$20,E391='PC Receitas'!$AZ$21,E391='PC Receitas'!$AZ$22,E391='PC Receitas'!$AZ$23)),N390-K391,N390),IF(AND(L391="Pago",OR(E391='PC Receitas'!$AZ$4,E391='PC Receitas'!$AZ$5,E391='PC Receitas'!$AZ$6)),N390+J391,N390)))</f>
        <v>10600.150000000003</v>
      </c>
      <c r="S391" s="112" t="e">
        <f t="shared" si="24"/>
        <v>#N/A</v>
      </c>
      <c r="T391" s="109" t="e">
        <f t="shared" si="25"/>
        <v>#N/A</v>
      </c>
      <c r="U391" s="109" t="e">
        <f t="shared" si="26"/>
        <v>#N/A</v>
      </c>
      <c r="V391" s="109" t="e">
        <f t="shared" si="27"/>
        <v>#N/A</v>
      </c>
      <c r="W391" s="239" t="e">
        <f>VLOOKUP(E391,'PC Receitas'!$AZ$4:$BB$23,3,FALSE)</f>
        <v>#N/A</v>
      </c>
    </row>
    <row r="392" spans="1:23" ht="19.5" customHeight="1" thickTop="1" thickBot="1" x14ac:dyDescent="0.3">
      <c r="A392" s="209"/>
      <c r="C392" s="43"/>
      <c r="D392" s="43"/>
      <c r="E392" s="43"/>
      <c r="F392" s="136"/>
      <c r="G392" s="43"/>
      <c r="H392" s="43"/>
      <c r="I392" s="43"/>
      <c r="J392" s="196"/>
      <c r="K392" s="196"/>
      <c r="L392" s="44"/>
      <c r="M392" s="130"/>
      <c r="N392" s="41">
        <f>IF(AND(J392&gt;0,K392&gt;0),N391,  IF(AND(K392&lt;&gt;"",K392&lt;&gt;0),IF(AND(L392="Pago",OR(E392='PC Receitas'!$AZ$16,E392='PC Receitas'!$AZ$17,E392='PC Receitas'!$AZ$18,E392='PC Receitas'!$AZ$19,E392='PC Receitas'!$AZ$20,E392='PC Receitas'!$AZ$21,E392='PC Receitas'!$AZ$22,E392='PC Receitas'!$AZ$23)),N391-K392,N391),IF(AND(L392="Pago",OR(E392='PC Receitas'!$AZ$4,E392='PC Receitas'!$AZ$5,E392='PC Receitas'!$AZ$6)),N391+J392,N391)))</f>
        <v>10600.150000000003</v>
      </c>
      <c r="S392" s="112" t="e">
        <f t="shared" si="24"/>
        <v>#N/A</v>
      </c>
      <c r="T392" s="109" t="e">
        <f t="shared" si="25"/>
        <v>#N/A</v>
      </c>
      <c r="U392" s="109" t="e">
        <f t="shared" si="26"/>
        <v>#N/A</v>
      </c>
      <c r="V392" s="109" t="e">
        <f t="shared" si="27"/>
        <v>#N/A</v>
      </c>
      <c r="W392" s="239" t="e">
        <f>VLOOKUP(E392,'PC Receitas'!$AZ$4:$BB$23,3,FALSE)</f>
        <v>#N/A</v>
      </c>
    </row>
    <row r="393" spans="1:23" ht="19.5" customHeight="1" thickTop="1" thickBot="1" x14ac:dyDescent="0.3">
      <c r="A393" s="209"/>
      <c r="C393" s="43"/>
      <c r="D393" s="43"/>
      <c r="E393" s="43"/>
      <c r="F393" s="136"/>
      <c r="G393" s="43"/>
      <c r="H393" s="43"/>
      <c r="I393" s="43"/>
      <c r="J393" s="196"/>
      <c r="K393" s="196"/>
      <c r="L393" s="44"/>
      <c r="M393" s="130"/>
      <c r="N393" s="41">
        <f>IF(AND(J393&gt;0,K393&gt;0),N392,  IF(AND(K393&lt;&gt;"",K393&lt;&gt;0),IF(AND(L393="Pago",OR(E393='PC Receitas'!$AZ$16,E393='PC Receitas'!$AZ$17,E393='PC Receitas'!$AZ$18,E393='PC Receitas'!$AZ$19,E393='PC Receitas'!$AZ$20,E393='PC Receitas'!$AZ$21,E393='PC Receitas'!$AZ$22,E393='PC Receitas'!$AZ$23)),N392-K393,N392),IF(AND(L393="Pago",OR(E393='PC Receitas'!$AZ$4,E393='PC Receitas'!$AZ$5,E393='PC Receitas'!$AZ$6)),N392+J393,N392)))</f>
        <v>10600.150000000003</v>
      </c>
      <c r="S393" s="112" t="e">
        <f t="shared" si="24"/>
        <v>#N/A</v>
      </c>
      <c r="T393" s="109" t="e">
        <f t="shared" si="25"/>
        <v>#N/A</v>
      </c>
      <c r="U393" s="109" t="e">
        <f t="shared" si="26"/>
        <v>#N/A</v>
      </c>
      <c r="V393" s="109" t="e">
        <f t="shared" si="27"/>
        <v>#N/A</v>
      </c>
      <c r="W393" s="239" t="e">
        <f>VLOOKUP(E393,'PC Receitas'!$AZ$4:$BB$23,3,FALSE)</f>
        <v>#N/A</v>
      </c>
    </row>
    <row r="394" spans="1:23" ht="19.5" customHeight="1" thickTop="1" thickBot="1" x14ac:dyDescent="0.3">
      <c r="A394" s="209"/>
      <c r="C394" s="43"/>
      <c r="D394" s="43"/>
      <c r="E394" s="43"/>
      <c r="F394" s="136"/>
      <c r="G394" s="43"/>
      <c r="H394" s="43"/>
      <c r="I394" s="43"/>
      <c r="J394" s="196"/>
      <c r="K394" s="196"/>
      <c r="L394" s="44"/>
      <c r="M394" s="130"/>
      <c r="N394" s="41">
        <f>IF(AND(J394&gt;0,K394&gt;0),N393,  IF(AND(K394&lt;&gt;"",K394&lt;&gt;0),IF(AND(L394="Pago",OR(E394='PC Receitas'!$AZ$16,E394='PC Receitas'!$AZ$17,E394='PC Receitas'!$AZ$18,E394='PC Receitas'!$AZ$19,E394='PC Receitas'!$AZ$20,E394='PC Receitas'!$AZ$21,E394='PC Receitas'!$AZ$22,E394='PC Receitas'!$AZ$23)),N393-K394,N393),IF(AND(L394="Pago",OR(E394='PC Receitas'!$AZ$4,E394='PC Receitas'!$AZ$5,E394='PC Receitas'!$AZ$6)),N393+J394,N393)))</f>
        <v>10600.150000000003</v>
      </c>
      <c r="S394" s="112" t="e">
        <f t="shared" si="24"/>
        <v>#N/A</v>
      </c>
      <c r="T394" s="109" t="e">
        <f t="shared" si="25"/>
        <v>#N/A</v>
      </c>
      <c r="U394" s="109" t="e">
        <f t="shared" si="26"/>
        <v>#N/A</v>
      </c>
      <c r="V394" s="109" t="e">
        <f t="shared" si="27"/>
        <v>#N/A</v>
      </c>
      <c r="W394" s="239" t="e">
        <f>VLOOKUP(E394,'PC Receitas'!$AZ$4:$BB$23,3,FALSE)</f>
        <v>#N/A</v>
      </c>
    </row>
    <row r="395" spans="1:23" ht="19.5" customHeight="1" thickTop="1" thickBot="1" x14ac:dyDescent="0.3">
      <c r="A395" s="209"/>
      <c r="C395" s="43"/>
      <c r="D395" s="43"/>
      <c r="E395" s="43"/>
      <c r="F395" s="136"/>
      <c r="G395" s="43"/>
      <c r="H395" s="43"/>
      <c r="I395" s="43"/>
      <c r="J395" s="196"/>
      <c r="K395" s="196"/>
      <c r="L395" s="44"/>
      <c r="M395" s="130"/>
      <c r="N395" s="41">
        <f>IF(AND(J395&gt;0,K395&gt;0),N394,  IF(AND(K395&lt;&gt;"",K395&lt;&gt;0),IF(AND(L395="Pago",OR(E395='PC Receitas'!$AZ$16,E395='PC Receitas'!$AZ$17,E395='PC Receitas'!$AZ$18,E395='PC Receitas'!$AZ$19,E395='PC Receitas'!$AZ$20,E395='PC Receitas'!$AZ$21,E395='PC Receitas'!$AZ$22,E395='PC Receitas'!$AZ$23)),N394-K395,N394),IF(AND(L395="Pago",OR(E395='PC Receitas'!$AZ$4,E395='PC Receitas'!$AZ$5,E395='PC Receitas'!$AZ$6)),N394+J395,N394)))</f>
        <v>10600.150000000003</v>
      </c>
      <c r="S395" s="112" t="e">
        <f t="shared" si="24"/>
        <v>#N/A</v>
      </c>
      <c r="T395" s="109" t="e">
        <f t="shared" si="25"/>
        <v>#N/A</v>
      </c>
      <c r="U395" s="109" t="e">
        <f t="shared" si="26"/>
        <v>#N/A</v>
      </c>
      <c r="V395" s="109" t="e">
        <f t="shared" si="27"/>
        <v>#N/A</v>
      </c>
      <c r="W395" s="239" t="e">
        <f>VLOOKUP(E395,'PC Receitas'!$AZ$4:$BB$23,3,FALSE)</f>
        <v>#N/A</v>
      </c>
    </row>
    <row r="396" spans="1:23" ht="19.5" customHeight="1" thickTop="1" thickBot="1" x14ac:dyDescent="0.3">
      <c r="A396" s="209"/>
      <c r="C396" s="43"/>
      <c r="D396" s="43"/>
      <c r="E396" s="43"/>
      <c r="F396" s="136"/>
      <c r="G396" s="43"/>
      <c r="H396" s="43"/>
      <c r="I396" s="43"/>
      <c r="J396" s="196"/>
      <c r="K396" s="196"/>
      <c r="L396" s="44"/>
      <c r="M396" s="130"/>
      <c r="N396" s="41">
        <f>IF(AND(J396&gt;0,K396&gt;0),N395,  IF(AND(K396&lt;&gt;"",K396&lt;&gt;0),IF(AND(L396="Pago",OR(E396='PC Receitas'!$AZ$16,E396='PC Receitas'!$AZ$17,E396='PC Receitas'!$AZ$18,E396='PC Receitas'!$AZ$19,E396='PC Receitas'!$AZ$20,E396='PC Receitas'!$AZ$21,E396='PC Receitas'!$AZ$22,E396='PC Receitas'!$AZ$23)),N395-K396,N395),IF(AND(L396="Pago",OR(E396='PC Receitas'!$AZ$4,E396='PC Receitas'!$AZ$5,E396='PC Receitas'!$AZ$6)),N395+J396,N395)))</f>
        <v>10600.150000000003</v>
      </c>
      <c r="S396" s="112" t="e">
        <f t="shared" si="24"/>
        <v>#N/A</v>
      </c>
      <c r="T396" s="109" t="e">
        <f t="shared" si="25"/>
        <v>#N/A</v>
      </c>
      <c r="U396" s="109" t="e">
        <f t="shared" si="26"/>
        <v>#N/A</v>
      </c>
      <c r="V396" s="109" t="e">
        <f t="shared" si="27"/>
        <v>#N/A</v>
      </c>
      <c r="W396" s="239" t="e">
        <f>VLOOKUP(E396,'PC Receitas'!$AZ$4:$BB$23,3,FALSE)</f>
        <v>#N/A</v>
      </c>
    </row>
    <row r="397" spans="1:23" ht="19.5" customHeight="1" thickTop="1" thickBot="1" x14ac:dyDescent="0.3">
      <c r="A397" s="209"/>
      <c r="C397" s="43"/>
      <c r="D397" s="43"/>
      <c r="E397" s="43"/>
      <c r="F397" s="136"/>
      <c r="G397" s="43"/>
      <c r="H397" s="43"/>
      <c r="I397" s="43"/>
      <c r="J397" s="196"/>
      <c r="K397" s="196"/>
      <c r="L397" s="44"/>
      <c r="M397" s="130"/>
      <c r="N397" s="41">
        <f>IF(AND(J397&gt;0,K397&gt;0),N396,  IF(AND(K397&lt;&gt;"",K397&lt;&gt;0),IF(AND(L397="Pago",OR(E397='PC Receitas'!$AZ$16,E397='PC Receitas'!$AZ$17,E397='PC Receitas'!$AZ$18,E397='PC Receitas'!$AZ$19,E397='PC Receitas'!$AZ$20,E397='PC Receitas'!$AZ$21,E397='PC Receitas'!$AZ$22,E397='PC Receitas'!$AZ$23)),N396-K397,N396),IF(AND(L397="Pago",OR(E397='PC Receitas'!$AZ$4,E397='PC Receitas'!$AZ$5,E397='PC Receitas'!$AZ$6)),N396+J397,N396)))</f>
        <v>10600.150000000003</v>
      </c>
      <c r="S397" s="112" t="e">
        <f t="shared" si="24"/>
        <v>#N/A</v>
      </c>
      <c r="T397" s="109" t="e">
        <f t="shared" si="25"/>
        <v>#N/A</v>
      </c>
      <c r="U397" s="109" t="e">
        <f t="shared" si="26"/>
        <v>#N/A</v>
      </c>
      <c r="V397" s="109" t="e">
        <f t="shared" si="27"/>
        <v>#N/A</v>
      </c>
      <c r="W397" s="239" t="e">
        <f>VLOOKUP(E397,'PC Receitas'!$AZ$4:$BB$23,3,FALSE)</f>
        <v>#N/A</v>
      </c>
    </row>
    <row r="398" spans="1:23" ht="19.5" customHeight="1" thickTop="1" thickBot="1" x14ac:dyDescent="0.3">
      <c r="A398" s="209"/>
      <c r="C398" s="43"/>
      <c r="D398" s="43"/>
      <c r="E398" s="43"/>
      <c r="F398" s="136"/>
      <c r="G398" s="43"/>
      <c r="H398" s="43"/>
      <c r="I398" s="43"/>
      <c r="J398" s="196"/>
      <c r="K398" s="196"/>
      <c r="L398" s="44"/>
      <c r="M398" s="130"/>
      <c r="N398" s="41">
        <f>IF(AND(J398&gt;0,K398&gt;0),N397,  IF(AND(K398&lt;&gt;"",K398&lt;&gt;0),IF(AND(L398="Pago",OR(E398='PC Receitas'!$AZ$16,E398='PC Receitas'!$AZ$17,E398='PC Receitas'!$AZ$18,E398='PC Receitas'!$AZ$19,E398='PC Receitas'!$AZ$20,E398='PC Receitas'!$AZ$21,E398='PC Receitas'!$AZ$22,E398='PC Receitas'!$AZ$23)),N397-K398,N397),IF(AND(L398="Pago",OR(E398='PC Receitas'!$AZ$4,E398='PC Receitas'!$AZ$5,E398='PC Receitas'!$AZ$6)),N397+J398,N397)))</f>
        <v>10600.150000000003</v>
      </c>
      <c r="S398" s="112" t="e">
        <f t="shared" si="24"/>
        <v>#N/A</v>
      </c>
      <c r="T398" s="109" t="e">
        <f t="shared" si="25"/>
        <v>#N/A</v>
      </c>
      <c r="U398" s="109" t="e">
        <f t="shared" si="26"/>
        <v>#N/A</v>
      </c>
      <c r="V398" s="109" t="e">
        <f t="shared" si="27"/>
        <v>#N/A</v>
      </c>
      <c r="W398" s="239" t="e">
        <f>VLOOKUP(E398,'PC Receitas'!$AZ$4:$BB$23,3,FALSE)</f>
        <v>#N/A</v>
      </c>
    </row>
    <row r="399" spans="1:23" ht="19.5" customHeight="1" thickTop="1" thickBot="1" x14ac:dyDescent="0.3">
      <c r="A399" s="209"/>
      <c r="C399" s="43"/>
      <c r="D399" s="43"/>
      <c r="E399" s="43"/>
      <c r="F399" s="136"/>
      <c r="G399" s="43"/>
      <c r="H399" s="43"/>
      <c r="I399" s="43"/>
      <c r="J399" s="196"/>
      <c r="K399" s="196"/>
      <c r="L399" s="44"/>
      <c r="M399" s="130"/>
      <c r="N399" s="41">
        <f>IF(AND(J399&gt;0,K399&gt;0),N398,  IF(AND(K399&lt;&gt;"",K399&lt;&gt;0),IF(AND(L399="Pago",OR(E399='PC Receitas'!$AZ$16,E399='PC Receitas'!$AZ$17,E399='PC Receitas'!$AZ$18,E399='PC Receitas'!$AZ$19,E399='PC Receitas'!$AZ$20,E399='PC Receitas'!$AZ$21,E399='PC Receitas'!$AZ$22,E399='PC Receitas'!$AZ$23)),N398-K399,N398),IF(AND(L399="Pago",OR(E399='PC Receitas'!$AZ$4,E399='PC Receitas'!$AZ$5,E399='PC Receitas'!$AZ$6)),N398+J399,N398)))</f>
        <v>10600.150000000003</v>
      </c>
      <c r="S399" s="112" t="e">
        <f t="shared" si="24"/>
        <v>#N/A</v>
      </c>
      <c r="T399" s="109" t="e">
        <f t="shared" si="25"/>
        <v>#N/A</v>
      </c>
      <c r="U399" s="109" t="e">
        <f t="shared" si="26"/>
        <v>#N/A</v>
      </c>
      <c r="V399" s="109" t="e">
        <f t="shared" si="27"/>
        <v>#N/A</v>
      </c>
      <c r="W399" s="239" t="e">
        <f>VLOOKUP(E399,'PC Receitas'!$AZ$4:$BB$23,3,FALSE)</f>
        <v>#N/A</v>
      </c>
    </row>
    <row r="400" spans="1:23" ht="19.5" customHeight="1" thickTop="1" thickBot="1" x14ac:dyDescent="0.3">
      <c r="A400" s="209"/>
      <c r="C400" s="43"/>
      <c r="D400" s="43"/>
      <c r="E400" s="43"/>
      <c r="F400" s="136"/>
      <c r="G400" s="43"/>
      <c r="H400" s="43"/>
      <c r="I400" s="43"/>
      <c r="J400" s="196"/>
      <c r="K400" s="196"/>
      <c r="L400" s="44"/>
      <c r="M400" s="130"/>
      <c r="N400" s="41">
        <f>IF(AND(J400&gt;0,K400&gt;0),N399,  IF(AND(K400&lt;&gt;"",K400&lt;&gt;0),IF(AND(L400="Pago",OR(E400='PC Receitas'!$AZ$16,E400='PC Receitas'!$AZ$17,E400='PC Receitas'!$AZ$18,E400='PC Receitas'!$AZ$19,E400='PC Receitas'!$AZ$20,E400='PC Receitas'!$AZ$21,E400='PC Receitas'!$AZ$22,E400='PC Receitas'!$AZ$23)),N399-K400,N399),IF(AND(L400="Pago",OR(E400='PC Receitas'!$AZ$4,E400='PC Receitas'!$AZ$5,E400='PC Receitas'!$AZ$6)),N399+J400,N399)))</f>
        <v>10600.150000000003</v>
      </c>
      <c r="S400" s="112" t="e">
        <f t="shared" si="24"/>
        <v>#N/A</v>
      </c>
      <c r="T400" s="109" t="e">
        <f t="shared" si="25"/>
        <v>#N/A</v>
      </c>
      <c r="U400" s="109" t="e">
        <f t="shared" si="26"/>
        <v>#N/A</v>
      </c>
      <c r="V400" s="109" t="e">
        <f t="shared" si="27"/>
        <v>#N/A</v>
      </c>
      <c r="W400" s="239" t="e">
        <f>VLOOKUP(E400,'PC Receitas'!$AZ$4:$BB$23,3,FALSE)</f>
        <v>#N/A</v>
      </c>
    </row>
    <row r="401" spans="1:23" ht="19.5" customHeight="1" thickTop="1" thickBot="1" x14ac:dyDescent="0.3">
      <c r="A401" s="209"/>
      <c r="C401" s="43"/>
      <c r="D401" s="43"/>
      <c r="E401" s="43"/>
      <c r="F401" s="136"/>
      <c r="G401" s="43"/>
      <c r="H401" s="43"/>
      <c r="I401" s="43"/>
      <c r="J401" s="196"/>
      <c r="K401" s="196"/>
      <c r="L401" s="44"/>
      <c r="M401" s="130"/>
      <c r="N401" s="41">
        <f>IF(AND(J401&gt;0,K401&gt;0),N400,  IF(AND(K401&lt;&gt;"",K401&lt;&gt;0),IF(AND(L401="Pago",OR(E401='PC Receitas'!$AZ$16,E401='PC Receitas'!$AZ$17,E401='PC Receitas'!$AZ$18,E401='PC Receitas'!$AZ$19,E401='PC Receitas'!$AZ$20,E401='PC Receitas'!$AZ$21,E401='PC Receitas'!$AZ$22,E401='PC Receitas'!$AZ$23)),N400-K401,N400),IF(AND(L401="Pago",OR(E401='PC Receitas'!$AZ$4,E401='PC Receitas'!$AZ$5,E401='PC Receitas'!$AZ$6)),N400+J401,N400)))</f>
        <v>10600.150000000003</v>
      </c>
      <c r="S401" s="112" t="e">
        <f t="shared" si="24"/>
        <v>#N/A</v>
      </c>
      <c r="T401" s="109" t="e">
        <f t="shared" si="25"/>
        <v>#N/A</v>
      </c>
      <c r="U401" s="109" t="e">
        <f t="shared" si="26"/>
        <v>#N/A</v>
      </c>
      <c r="V401" s="109" t="e">
        <f t="shared" si="27"/>
        <v>#N/A</v>
      </c>
      <c r="W401" s="239" t="e">
        <f>VLOOKUP(E401,'PC Receitas'!$AZ$4:$BB$23,3,FALSE)</f>
        <v>#N/A</v>
      </c>
    </row>
    <row r="402" spans="1:23" ht="19.5" customHeight="1" thickTop="1" thickBot="1" x14ac:dyDescent="0.3">
      <c r="A402" s="209"/>
      <c r="C402" s="43"/>
      <c r="D402" s="43"/>
      <c r="E402" s="43"/>
      <c r="F402" s="136"/>
      <c r="G402" s="43"/>
      <c r="H402" s="43"/>
      <c r="I402" s="43"/>
      <c r="J402" s="196"/>
      <c r="K402" s="196"/>
      <c r="L402" s="44"/>
      <c r="M402" s="130"/>
      <c r="N402" s="41">
        <f>IF(AND(J402&gt;0,K402&gt;0),N401,  IF(AND(K402&lt;&gt;"",K402&lt;&gt;0),IF(AND(L402="Pago",OR(E402='PC Receitas'!$AZ$16,E402='PC Receitas'!$AZ$17,E402='PC Receitas'!$AZ$18,E402='PC Receitas'!$AZ$19,E402='PC Receitas'!$AZ$20,E402='PC Receitas'!$AZ$21,E402='PC Receitas'!$AZ$22,E402='PC Receitas'!$AZ$23)),N401-K402,N401),IF(AND(L402="Pago",OR(E402='PC Receitas'!$AZ$4,E402='PC Receitas'!$AZ$5,E402='PC Receitas'!$AZ$6)),N401+J402,N401)))</f>
        <v>10600.150000000003</v>
      </c>
      <c r="S402" s="112" t="e">
        <f t="shared" si="24"/>
        <v>#N/A</v>
      </c>
      <c r="T402" s="109" t="e">
        <f t="shared" si="25"/>
        <v>#N/A</v>
      </c>
      <c r="U402" s="109" t="e">
        <f t="shared" si="26"/>
        <v>#N/A</v>
      </c>
      <c r="V402" s="109" t="e">
        <f t="shared" si="27"/>
        <v>#N/A</v>
      </c>
      <c r="W402" s="239" t="e">
        <f>VLOOKUP(E402,'PC Receitas'!$AZ$4:$BB$23,3,FALSE)</f>
        <v>#N/A</v>
      </c>
    </row>
    <row r="403" spans="1:23" ht="19.5" customHeight="1" thickTop="1" thickBot="1" x14ac:dyDescent="0.3">
      <c r="A403" s="209"/>
      <c r="C403" s="43"/>
      <c r="D403" s="43"/>
      <c r="E403" s="43"/>
      <c r="F403" s="136"/>
      <c r="G403" s="43"/>
      <c r="H403" s="43"/>
      <c r="I403" s="43"/>
      <c r="J403" s="196"/>
      <c r="K403" s="196"/>
      <c r="L403" s="44"/>
      <c r="M403" s="130"/>
      <c r="N403" s="41">
        <f>IF(AND(J403&gt;0,K403&gt;0),N402,  IF(AND(K403&lt;&gt;"",K403&lt;&gt;0),IF(AND(L403="Pago",OR(E403='PC Receitas'!$AZ$16,E403='PC Receitas'!$AZ$17,E403='PC Receitas'!$AZ$18,E403='PC Receitas'!$AZ$19,E403='PC Receitas'!$AZ$20,E403='PC Receitas'!$AZ$21,E403='PC Receitas'!$AZ$22,E403='PC Receitas'!$AZ$23)),N402-K403,N402),IF(AND(L403="Pago",OR(E403='PC Receitas'!$AZ$4,E403='PC Receitas'!$AZ$5,E403='PC Receitas'!$AZ$6)),N402+J403,N402)))</f>
        <v>10600.150000000003</v>
      </c>
      <c r="S403" s="112" t="e">
        <f t="shared" si="24"/>
        <v>#N/A</v>
      </c>
      <c r="T403" s="109" t="e">
        <f t="shared" si="25"/>
        <v>#N/A</v>
      </c>
      <c r="U403" s="109" t="e">
        <f t="shared" si="26"/>
        <v>#N/A</v>
      </c>
      <c r="V403" s="109" t="e">
        <f t="shared" si="27"/>
        <v>#N/A</v>
      </c>
      <c r="W403" s="239" t="e">
        <f>VLOOKUP(E403,'PC Receitas'!$AZ$4:$BB$23,3,FALSE)</f>
        <v>#N/A</v>
      </c>
    </row>
    <row r="404" spans="1:23" ht="19.5" customHeight="1" thickTop="1" thickBot="1" x14ac:dyDescent="0.3">
      <c r="A404" s="209"/>
      <c r="C404" s="43"/>
      <c r="D404" s="43"/>
      <c r="E404" s="43"/>
      <c r="F404" s="136"/>
      <c r="G404" s="43"/>
      <c r="H404" s="43"/>
      <c r="I404" s="43"/>
      <c r="J404" s="196"/>
      <c r="K404" s="196"/>
      <c r="L404" s="44"/>
      <c r="M404" s="130"/>
      <c r="N404" s="41">
        <f>IF(AND(J404&gt;0,K404&gt;0),N403,  IF(AND(K404&lt;&gt;"",K404&lt;&gt;0),IF(AND(L404="Pago",OR(E404='PC Receitas'!$AZ$16,E404='PC Receitas'!$AZ$17,E404='PC Receitas'!$AZ$18,E404='PC Receitas'!$AZ$19,E404='PC Receitas'!$AZ$20,E404='PC Receitas'!$AZ$21,E404='PC Receitas'!$AZ$22,E404='PC Receitas'!$AZ$23)),N403-K404,N403),IF(AND(L404="Pago",OR(E404='PC Receitas'!$AZ$4,E404='PC Receitas'!$AZ$5,E404='PC Receitas'!$AZ$6)),N403+J404,N403)))</f>
        <v>10600.150000000003</v>
      </c>
      <c r="S404" s="112" t="e">
        <f t="shared" si="24"/>
        <v>#N/A</v>
      </c>
      <c r="T404" s="109" t="e">
        <f t="shared" si="25"/>
        <v>#N/A</v>
      </c>
      <c r="U404" s="109" t="e">
        <f t="shared" si="26"/>
        <v>#N/A</v>
      </c>
      <c r="V404" s="109" t="e">
        <f t="shared" si="27"/>
        <v>#N/A</v>
      </c>
      <c r="W404" s="239" t="e">
        <f>VLOOKUP(E404,'PC Receitas'!$AZ$4:$BB$23,3,FALSE)</f>
        <v>#N/A</v>
      </c>
    </row>
    <row r="405" spans="1:23" ht="19.5" customHeight="1" thickTop="1" thickBot="1" x14ac:dyDescent="0.3">
      <c r="A405" s="209"/>
      <c r="C405" s="43"/>
      <c r="D405" s="43"/>
      <c r="E405" s="43"/>
      <c r="F405" s="136"/>
      <c r="G405" s="43"/>
      <c r="H405" s="43"/>
      <c r="I405" s="43"/>
      <c r="J405" s="196"/>
      <c r="K405" s="196"/>
      <c r="L405" s="44"/>
      <c r="M405" s="130"/>
      <c r="N405" s="41">
        <f>IF(AND(J405&gt;0,K405&gt;0),N404,  IF(AND(K405&lt;&gt;"",K405&lt;&gt;0),IF(AND(L405="Pago",OR(E405='PC Receitas'!$AZ$16,E405='PC Receitas'!$AZ$17,E405='PC Receitas'!$AZ$18,E405='PC Receitas'!$AZ$19,E405='PC Receitas'!$AZ$20,E405='PC Receitas'!$AZ$21,E405='PC Receitas'!$AZ$22,E405='PC Receitas'!$AZ$23)),N404-K405,N404),IF(AND(L405="Pago",OR(E405='PC Receitas'!$AZ$4,E405='PC Receitas'!$AZ$5,E405='PC Receitas'!$AZ$6)),N404+J405,N404)))</f>
        <v>10600.150000000003</v>
      </c>
      <c r="S405" s="112" t="e">
        <f t="shared" si="24"/>
        <v>#N/A</v>
      </c>
      <c r="T405" s="109" t="e">
        <f t="shared" si="25"/>
        <v>#N/A</v>
      </c>
      <c r="U405" s="109" t="e">
        <f t="shared" si="26"/>
        <v>#N/A</v>
      </c>
      <c r="V405" s="109" t="e">
        <f t="shared" si="27"/>
        <v>#N/A</v>
      </c>
      <c r="W405" s="239" t="e">
        <f>VLOOKUP(E405,'PC Receitas'!$AZ$4:$BB$23,3,FALSE)</f>
        <v>#N/A</v>
      </c>
    </row>
    <row r="406" spans="1:23" ht="19.5" customHeight="1" thickTop="1" thickBot="1" x14ac:dyDescent="0.3">
      <c r="A406" s="209"/>
      <c r="C406" s="43"/>
      <c r="D406" s="43"/>
      <c r="E406" s="43"/>
      <c r="F406" s="136"/>
      <c r="G406" s="43"/>
      <c r="H406" s="43"/>
      <c r="I406" s="43"/>
      <c r="J406" s="196"/>
      <c r="K406" s="196"/>
      <c r="L406" s="44"/>
      <c r="M406" s="130"/>
      <c r="N406" s="41">
        <f>IF(AND(J406&gt;0,K406&gt;0),N405,  IF(AND(K406&lt;&gt;"",K406&lt;&gt;0),IF(AND(L406="Pago",OR(E406='PC Receitas'!$AZ$16,E406='PC Receitas'!$AZ$17,E406='PC Receitas'!$AZ$18,E406='PC Receitas'!$AZ$19,E406='PC Receitas'!$AZ$20,E406='PC Receitas'!$AZ$21,E406='PC Receitas'!$AZ$22,E406='PC Receitas'!$AZ$23)),N405-K406,N405),IF(AND(L406="Pago",OR(E406='PC Receitas'!$AZ$4,E406='PC Receitas'!$AZ$5,E406='PC Receitas'!$AZ$6)),N405+J406,N405)))</f>
        <v>10600.150000000003</v>
      </c>
      <c r="S406" s="112" t="e">
        <f t="shared" si="24"/>
        <v>#N/A</v>
      </c>
      <c r="T406" s="109" t="e">
        <f t="shared" si="25"/>
        <v>#N/A</v>
      </c>
      <c r="U406" s="109" t="e">
        <f t="shared" si="26"/>
        <v>#N/A</v>
      </c>
      <c r="V406" s="109" t="e">
        <f t="shared" si="27"/>
        <v>#N/A</v>
      </c>
      <c r="W406" s="239" t="e">
        <f>VLOOKUP(E406,'PC Receitas'!$AZ$4:$BB$23,3,FALSE)</f>
        <v>#N/A</v>
      </c>
    </row>
    <row r="407" spans="1:23" ht="19.5" customHeight="1" thickTop="1" thickBot="1" x14ac:dyDescent="0.3">
      <c r="A407" s="209"/>
      <c r="C407" s="43"/>
      <c r="D407" s="43"/>
      <c r="E407" s="43"/>
      <c r="F407" s="136"/>
      <c r="G407" s="43"/>
      <c r="H407" s="43"/>
      <c r="I407" s="43"/>
      <c r="J407" s="196"/>
      <c r="K407" s="196"/>
      <c r="L407" s="44"/>
      <c r="M407" s="130"/>
      <c r="N407" s="41">
        <f>IF(AND(J407&gt;0,K407&gt;0),N406,  IF(AND(K407&lt;&gt;"",K407&lt;&gt;0),IF(AND(L407="Pago",OR(E407='PC Receitas'!$AZ$16,E407='PC Receitas'!$AZ$17,E407='PC Receitas'!$AZ$18,E407='PC Receitas'!$AZ$19,E407='PC Receitas'!$AZ$20,E407='PC Receitas'!$AZ$21,E407='PC Receitas'!$AZ$22,E407='PC Receitas'!$AZ$23)),N406-K407,N406),IF(AND(L407="Pago",OR(E407='PC Receitas'!$AZ$4,E407='PC Receitas'!$AZ$5,E407='PC Receitas'!$AZ$6)),N406+J407,N406)))</f>
        <v>10600.150000000003</v>
      </c>
      <c r="S407" s="112" t="e">
        <f t="shared" si="24"/>
        <v>#N/A</v>
      </c>
      <c r="T407" s="109" t="e">
        <f t="shared" si="25"/>
        <v>#N/A</v>
      </c>
      <c r="U407" s="109" t="e">
        <f t="shared" si="26"/>
        <v>#N/A</v>
      </c>
      <c r="V407" s="109" t="e">
        <f t="shared" si="27"/>
        <v>#N/A</v>
      </c>
      <c r="W407" s="239" t="e">
        <f>VLOOKUP(E407,'PC Receitas'!$AZ$4:$BB$23,3,FALSE)</f>
        <v>#N/A</v>
      </c>
    </row>
    <row r="408" spans="1:23" ht="19.5" customHeight="1" thickTop="1" thickBot="1" x14ac:dyDescent="0.3">
      <c r="A408" s="209"/>
      <c r="C408" s="43"/>
      <c r="D408" s="43"/>
      <c r="E408" s="43"/>
      <c r="F408" s="136"/>
      <c r="G408" s="43"/>
      <c r="H408" s="43"/>
      <c r="I408" s="43"/>
      <c r="J408" s="196"/>
      <c r="K408" s="196"/>
      <c r="L408" s="44"/>
      <c r="M408" s="130"/>
      <c r="N408" s="41">
        <f>IF(AND(J408&gt;0,K408&gt;0),N407,  IF(AND(K408&lt;&gt;"",K408&lt;&gt;0),IF(AND(L408="Pago",OR(E408='PC Receitas'!$AZ$16,E408='PC Receitas'!$AZ$17,E408='PC Receitas'!$AZ$18,E408='PC Receitas'!$AZ$19,E408='PC Receitas'!$AZ$20,E408='PC Receitas'!$AZ$21,E408='PC Receitas'!$AZ$22,E408='PC Receitas'!$AZ$23)),N407-K408,N407),IF(AND(L408="Pago",OR(E408='PC Receitas'!$AZ$4,E408='PC Receitas'!$AZ$5,E408='PC Receitas'!$AZ$6)),N407+J408,N407)))</f>
        <v>10600.150000000003</v>
      </c>
      <c r="S408" s="112" t="e">
        <f t="shared" si="24"/>
        <v>#N/A</v>
      </c>
      <c r="T408" s="109" t="e">
        <f t="shared" si="25"/>
        <v>#N/A</v>
      </c>
      <c r="U408" s="109" t="e">
        <f t="shared" si="26"/>
        <v>#N/A</v>
      </c>
      <c r="V408" s="109" t="e">
        <f t="shared" si="27"/>
        <v>#N/A</v>
      </c>
      <c r="W408" s="239" t="e">
        <f>VLOOKUP(E408,'PC Receitas'!$AZ$4:$BB$23,3,FALSE)</f>
        <v>#N/A</v>
      </c>
    </row>
    <row r="409" spans="1:23" ht="19.5" customHeight="1" thickTop="1" thickBot="1" x14ac:dyDescent="0.3">
      <c r="A409" s="209"/>
      <c r="C409" s="43"/>
      <c r="D409" s="43"/>
      <c r="E409" s="43"/>
      <c r="F409" s="136"/>
      <c r="G409" s="43"/>
      <c r="H409" s="43"/>
      <c r="I409" s="43"/>
      <c r="J409" s="196"/>
      <c r="K409" s="196"/>
      <c r="L409" s="44"/>
      <c r="M409" s="130"/>
      <c r="N409" s="41">
        <f>IF(AND(J409&gt;0,K409&gt;0),N408,  IF(AND(K409&lt;&gt;"",K409&lt;&gt;0),IF(AND(L409="Pago",OR(E409='PC Receitas'!$AZ$16,E409='PC Receitas'!$AZ$17,E409='PC Receitas'!$AZ$18,E409='PC Receitas'!$AZ$19,E409='PC Receitas'!$AZ$20,E409='PC Receitas'!$AZ$21,E409='PC Receitas'!$AZ$22,E409='PC Receitas'!$AZ$23)),N408-K409,N408),IF(AND(L409="Pago",OR(E409='PC Receitas'!$AZ$4,E409='PC Receitas'!$AZ$5,E409='PC Receitas'!$AZ$6)),N408+J409,N408)))</f>
        <v>10600.150000000003</v>
      </c>
      <c r="S409" s="112" t="e">
        <f t="shared" si="24"/>
        <v>#N/A</v>
      </c>
      <c r="T409" s="109" t="e">
        <f t="shared" si="25"/>
        <v>#N/A</v>
      </c>
      <c r="U409" s="109" t="e">
        <f t="shared" si="26"/>
        <v>#N/A</v>
      </c>
      <c r="V409" s="109" t="e">
        <f t="shared" si="27"/>
        <v>#N/A</v>
      </c>
      <c r="W409" s="239" t="e">
        <f>VLOOKUP(E409,'PC Receitas'!$AZ$4:$BB$23,3,FALSE)</f>
        <v>#N/A</v>
      </c>
    </row>
    <row r="410" spans="1:23" ht="19.5" customHeight="1" thickTop="1" thickBot="1" x14ac:dyDescent="0.3">
      <c r="A410" s="209"/>
      <c r="C410" s="43"/>
      <c r="D410" s="43"/>
      <c r="E410" s="43"/>
      <c r="F410" s="136"/>
      <c r="G410" s="43"/>
      <c r="H410" s="43"/>
      <c r="I410" s="43"/>
      <c r="J410" s="196"/>
      <c r="K410" s="196"/>
      <c r="L410" s="44"/>
      <c r="M410" s="130"/>
      <c r="N410" s="41">
        <f>IF(AND(J410&gt;0,K410&gt;0),N409,  IF(AND(K410&lt;&gt;"",K410&lt;&gt;0),IF(AND(L410="Pago",OR(E410='PC Receitas'!$AZ$16,E410='PC Receitas'!$AZ$17,E410='PC Receitas'!$AZ$18,E410='PC Receitas'!$AZ$19,E410='PC Receitas'!$AZ$20,E410='PC Receitas'!$AZ$21,E410='PC Receitas'!$AZ$22,E410='PC Receitas'!$AZ$23)),N409-K410,N409),IF(AND(L410="Pago",OR(E410='PC Receitas'!$AZ$4,E410='PC Receitas'!$AZ$5,E410='PC Receitas'!$AZ$6)),N409+J410,N409)))</f>
        <v>10600.150000000003</v>
      </c>
      <c r="S410" s="112" t="e">
        <f t="shared" si="24"/>
        <v>#N/A</v>
      </c>
      <c r="T410" s="109" t="e">
        <f t="shared" si="25"/>
        <v>#N/A</v>
      </c>
      <c r="U410" s="109" t="e">
        <f t="shared" si="26"/>
        <v>#N/A</v>
      </c>
      <c r="V410" s="109" t="e">
        <f t="shared" si="27"/>
        <v>#N/A</v>
      </c>
      <c r="W410" s="239" t="e">
        <f>VLOOKUP(E410,'PC Receitas'!$AZ$4:$BB$23,3,FALSE)</f>
        <v>#N/A</v>
      </c>
    </row>
    <row r="411" spans="1:23" ht="19.5" customHeight="1" thickTop="1" thickBot="1" x14ac:dyDescent="0.3">
      <c r="A411" s="209"/>
      <c r="C411" s="43"/>
      <c r="D411" s="43"/>
      <c r="E411" s="43"/>
      <c r="F411" s="136"/>
      <c r="G411" s="43"/>
      <c r="H411" s="43"/>
      <c r="I411" s="43"/>
      <c r="J411" s="196"/>
      <c r="K411" s="196"/>
      <c r="L411" s="44"/>
      <c r="M411" s="130"/>
      <c r="N411" s="41">
        <f>IF(AND(J411&gt;0,K411&gt;0),N410,  IF(AND(K411&lt;&gt;"",K411&lt;&gt;0),IF(AND(L411="Pago",OR(E411='PC Receitas'!$AZ$16,E411='PC Receitas'!$AZ$17,E411='PC Receitas'!$AZ$18,E411='PC Receitas'!$AZ$19,E411='PC Receitas'!$AZ$20,E411='PC Receitas'!$AZ$21,E411='PC Receitas'!$AZ$22,E411='PC Receitas'!$AZ$23)),N410-K411,N410),IF(AND(L411="Pago",OR(E411='PC Receitas'!$AZ$4,E411='PC Receitas'!$AZ$5,E411='PC Receitas'!$AZ$6)),N410+J411,N410)))</f>
        <v>10600.150000000003</v>
      </c>
      <c r="S411" s="112" t="e">
        <f t="shared" si="24"/>
        <v>#N/A</v>
      </c>
      <c r="T411" s="109" t="e">
        <f t="shared" si="25"/>
        <v>#N/A</v>
      </c>
      <c r="U411" s="109" t="e">
        <f t="shared" si="26"/>
        <v>#N/A</v>
      </c>
      <c r="V411" s="109" t="e">
        <f t="shared" si="27"/>
        <v>#N/A</v>
      </c>
      <c r="W411" s="239" t="e">
        <f>VLOOKUP(E411,'PC Receitas'!$AZ$4:$BB$23,3,FALSE)</f>
        <v>#N/A</v>
      </c>
    </row>
    <row r="412" spans="1:23" ht="19.5" customHeight="1" thickTop="1" thickBot="1" x14ac:dyDescent="0.3">
      <c r="A412" s="209"/>
      <c r="C412" s="43"/>
      <c r="D412" s="43"/>
      <c r="E412" s="43"/>
      <c r="F412" s="136"/>
      <c r="G412" s="43"/>
      <c r="H412" s="43"/>
      <c r="I412" s="43"/>
      <c r="J412" s="196"/>
      <c r="K412" s="196"/>
      <c r="L412" s="44"/>
      <c r="M412" s="130"/>
      <c r="N412" s="41">
        <f>IF(AND(J412&gt;0,K412&gt;0),N411,  IF(AND(K412&lt;&gt;"",K412&lt;&gt;0),IF(AND(L412="Pago",OR(E412='PC Receitas'!$AZ$16,E412='PC Receitas'!$AZ$17,E412='PC Receitas'!$AZ$18,E412='PC Receitas'!$AZ$19,E412='PC Receitas'!$AZ$20,E412='PC Receitas'!$AZ$21,E412='PC Receitas'!$AZ$22,E412='PC Receitas'!$AZ$23)),N411-K412,N411),IF(AND(L412="Pago",OR(E412='PC Receitas'!$AZ$4,E412='PC Receitas'!$AZ$5,E412='PC Receitas'!$AZ$6)),N411+J412,N411)))</f>
        <v>10600.150000000003</v>
      </c>
      <c r="S412" s="112" t="e">
        <f t="shared" si="24"/>
        <v>#N/A</v>
      </c>
      <c r="T412" s="109" t="e">
        <f t="shared" si="25"/>
        <v>#N/A</v>
      </c>
      <c r="U412" s="109" t="e">
        <f t="shared" si="26"/>
        <v>#N/A</v>
      </c>
      <c r="V412" s="109" t="e">
        <f t="shared" si="27"/>
        <v>#N/A</v>
      </c>
      <c r="W412" s="239" t="e">
        <f>VLOOKUP(E412,'PC Receitas'!$AZ$4:$BB$23,3,FALSE)</f>
        <v>#N/A</v>
      </c>
    </row>
    <row r="413" spans="1:23" ht="19.5" customHeight="1" thickTop="1" thickBot="1" x14ac:dyDescent="0.3">
      <c r="A413" s="209"/>
      <c r="C413" s="43"/>
      <c r="D413" s="43"/>
      <c r="E413" s="43"/>
      <c r="F413" s="136"/>
      <c r="G413" s="43"/>
      <c r="H413" s="43"/>
      <c r="I413" s="43"/>
      <c r="J413" s="196"/>
      <c r="K413" s="196"/>
      <c r="L413" s="44"/>
      <c r="M413" s="130"/>
      <c r="N413" s="41">
        <f>IF(AND(J413&gt;0,K413&gt;0),N412,  IF(AND(K413&lt;&gt;"",K413&lt;&gt;0),IF(AND(L413="Pago",OR(E413='PC Receitas'!$AZ$16,E413='PC Receitas'!$AZ$17,E413='PC Receitas'!$AZ$18,E413='PC Receitas'!$AZ$19,E413='PC Receitas'!$AZ$20,E413='PC Receitas'!$AZ$21,E413='PC Receitas'!$AZ$22,E413='PC Receitas'!$AZ$23)),N412-K413,N412),IF(AND(L413="Pago",OR(E413='PC Receitas'!$AZ$4,E413='PC Receitas'!$AZ$5,E413='PC Receitas'!$AZ$6)),N412+J413,N412)))</f>
        <v>10600.150000000003</v>
      </c>
      <c r="S413" s="112" t="e">
        <f t="shared" si="24"/>
        <v>#N/A</v>
      </c>
      <c r="T413" s="109" t="e">
        <f t="shared" si="25"/>
        <v>#N/A</v>
      </c>
      <c r="U413" s="109" t="e">
        <f t="shared" si="26"/>
        <v>#N/A</v>
      </c>
      <c r="V413" s="109" t="e">
        <f t="shared" si="27"/>
        <v>#N/A</v>
      </c>
      <c r="W413" s="239" t="e">
        <f>VLOOKUP(E413,'PC Receitas'!$AZ$4:$BB$23,3,FALSE)</f>
        <v>#N/A</v>
      </c>
    </row>
    <row r="414" spans="1:23" ht="19.5" customHeight="1" thickTop="1" thickBot="1" x14ac:dyDescent="0.3">
      <c r="A414" s="209"/>
      <c r="C414" s="43"/>
      <c r="D414" s="43"/>
      <c r="E414" s="43"/>
      <c r="F414" s="136"/>
      <c r="G414" s="43"/>
      <c r="H414" s="43"/>
      <c r="I414" s="43"/>
      <c r="J414" s="196"/>
      <c r="K414" s="196"/>
      <c r="L414" s="44"/>
      <c r="M414" s="130"/>
      <c r="N414" s="41">
        <f>IF(AND(J414&gt;0,K414&gt;0),N413,  IF(AND(K414&lt;&gt;"",K414&lt;&gt;0),IF(AND(L414="Pago",OR(E414='PC Receitas'!$AZ$16,E414='PC Receitas'!$AZ$17,E414='PC Receitas'!$AZ$18,E414='PC Receitas'!$AZ$19,E414='PC Receitas'!$AZ$20,E414='PC Receitas'!$AZ$21,E414='PC Receitas'!$AZ$22,E414='PC Receitas'!$AZ$23)),N413-K414,N413),IF(AND(L414="Pago",OR(E414='PC Receitas'!$AZ$4,E414='PC Receitas'!$AZ$5,E414='PC Receitas'!$AZ$6)),N413+J414,N413)))</f>
        <v>10600.150000000003</v>
      </c>
      <c r="S414" s="112" t="e">
        <f t="shared" si="24"/>
        <v>#N/A</v>
      </c>
      <c r="T414" s="109" t="e">
        <f t="shared" si="25"/>
        <v>#N/A</v>
      </c>
      <c r="U414" s="109" t="e">
        <f t="shared" si="26"/>
        <v>#N/A</v>
      </c>
      <c r="V414" s="109" t="e">
        <f t="shared" si="27"/>
        <v>#N/A</v>
      </c>
      <c r="W414" s="239" t="e">
        <f>VLOOKUP(E414,'PC Receitas'!$AZ$4:$BB$23,3,FALSE)</f>
        <v>#N/A</v>
      </c>
    </row>
    <row r="415" spans="1:23" ht="19.5" customHeight="1" thickTop="1" thickBot="1" x14ac:dyDescent="0.3">
      <c r="A415" s="209"/>
      <c r="C415" s="43"/>
      <c r="D415" s="43"/>
      <c r="E415" s="43"/>
      <c r="F415" s="136"/>
      <c r="G415" s="43"/>
      <c r="H415" s="43"/>
      <c r="I415" s="43"/>
      <c r="J415" s="196"/>
      <c r="K415" s="196"/>
      <c r="L415" s="44"/>
      <c r="M415" s="130"/>
      <c r="N415" s="41">
        <f>IF(AND(J415&gt;0,K415&gt;0),N414,  IF(AND(K415&lt;&gt;"",K415&lt;&gt;0),IF(AND(L415="Pago",OR(E415='PC Receitas'!$AZ$16,E415='PC Receitas'!$AZ$17,E415='PC Receitas'!$AZ$18,E415='PC Receitas'!$AZ$19,E415='PC Receitas'!$AZ$20,E415='PC Receitas'!$AZ$21,E415='PC Receitas'!$AZ$22,E415='PC Receitas'!$AZ$23)),N414-K415,N414),IF(AND(L415="Pago",OR(E415='PC Receitas'!$AZ$4,E415='PC Receitas'!$AZ$5,E415='PC Receitas'!$AZ$6)),N414+J415,N414)))</f>
        <v>10600.150000000003</v>
      </c>
      <c r="S415" s="112" t="e">
        <f t="shared" si="24"/>
        <v>#N/A</v>
      </c>
      <c r="T415" s="109" t="e">
        <f t="shared" si="25"/>
        <v>#N/A</v>
      </c>
      <c r="U415" s="109" t="e">
        <f t="shared" si="26"/>
        <v>#N/A</v>
      </c>
      <c r="V415" s="109" t="e">
        <f t="shared" si="27"/>
        <v>#N/A</v>
      </c>
      <c r="W415" s="239" t="e">
        <f>VLOOKUP(E415,'PC Receitas'!$AZ$4:$BB$23,3,FALSE)</f>
        <v>#N/A</v>
      </c>
    </row>
    <row r="416" spans="1:23" ht="19.5" customHeight="1" thickTop="1" thickBot="1" x14ac:dyDescent="0.3">
      <c r="A416" s="209"/>
      <c r="C416" s="43"/>
      <c r="D416" s="43"/>
      <c r="E416" s="43"/>
      <c r="F416" s="136"/>
      <c r="G416" s="43"/>
      <c r="H416" s="43"/>
      <c r="I416" s="43"/>
      <c r="J416" s="196"/>
      <c r="K416" s="196"/>
      <c r="L416" s="44"/>
      <c r="M416" s="130"/>
      <c r="N416" s="41">
        <f>IF(AND(J416&gt;0,K416&gt;0),N415,  IF(AND(K416&lt;&gt;"",K416&lt;&gt;0),IF(AND(L416="Pago",OR(E416='PC Receitas'!$AZ$16,E416='PC Receitas'!$AZ$17,E416='PC Receitas'!$AZ$18,E416='PC Receitas'!$AZ$19,E416='PC Receitas'!$AZ$20,E416='PC Receitas'!$AZ$21,E416='PC Receitas'!$AZ$22,E416='PC Receitas'!$AZ$23)),N415-K416,N415),IF(AND(L416="Pago",OR(E416='PC Receitas'!$AZ$4,E416='PC Receitas'!$AZ$5,E416='PC Receitas'!$AZ$6)),N415+J416,N415)))</f>
        <v>10600.150000000003</v>
      </c>
      <c r="S416" s="112" t="e">
        <f t="shared" si="24"/>
        <v>#N/A</v>
      </c>
      <c r="T416" s="109" t="e">
        <f t="shared" si="25"/>
        <v>#N/A</v>
      </c>
      <c r="U416" s="109" t="e">
        <f t="shared" si="26"/>
        <v>#N/A</v>
      </c>
      <c r="V416" s="109" t="e">
        <f t="shared" si="27"/>
        <v>#N/A</v>
      </c>
      <c r="W416" s="239" t="e">
        <f>VLOOKUP(E416,'PC Receitas'!$AZ$4:$BB$23,3,FALSE)</f>
        <v>#N/A</v>
      </c>
    </row>
    <row r="417" spans="1:23" ht="19.5" customHeight="1" thickTop="1" thickBot="1" x14ac:dyDescent="0.3">
      <c r="A417" s="209"/>
      <c r="C417" s="43"/>
      <c r="D417" s="43"/>
      <c r="E417" s="43"/>
      <c r="F417" s="136"/>
      <c r="G417" s="43"/>
      <c r="H417" s="43"/>
      <c r="I417" s="43"/>
      <c r="J417" s="196"/>
      <c r="K417" s="196"/>
      <c r="L417" s="44"/>
      <c r="M417" s="130"/>
      <c r="N417" s="41">
        <f>IF(AND(J417&gt;0,K417&gt;0),N416,  IF(AND(K417&lt;&gt;"",K417&lt;&gt;0),IF(AND(L417="Pago",OR(E417='PC Receitas'!$AZ$16,E417='PC Receitas'!$AZ$17,E417='PC Receitas'!$AZ$18,E417='PC Receitas'!$AZ$19,E417='PC Receitas'!$AZ$20,E417='PC Receitas'!$AZ$21,E417='PC Receitas'!$AZ$22,E417='PC Receitas'!$AZ$23)),N416-K417,N416),IF(AND(L417="Pago",OR(E417='PC Receitas'!$AZ$4,E417='PC Receitas'!$AZ$5,E417='PC Receitas'!$AZ$6)),N416+J417,N416)))</f>
        <v>10600.150000000003</v>
      </c>
      <c r="S417" s="112" t="e">
        <f t="shared" si="24"/>
        <v>#N/A</v>
      </c>
      <c r="T417" s="109" t="e">
        <f t="shared" si="25"/>
        <v>#N/A</v>
      </c>
      <c r="U417" s="109" t="e">
        <f t="shared" si="26"/>
        <v>#N/A</v>
      </c>
      <c r="V417" s="109" t="e">
        <f t="shared" si="27"/>
        <v>#N/A</v>
      </c>
      <c r="W417" s="239" t="e">
        <f>VLOOKUP(E417,'PC Receitas'!$AZ$4:$BB$23,3,FALSE)</f>
        <v>#N/A</v>
      </c>
    </row>
    <row r="418" spans="1:23" ht="19.5" customHeight="1" thickTop="1" thickBot="1" x14ac:dyDescent="0.3">
      <c r="A418" s="209"/>
      <c r="C418" s="43"/>
      <c r="D418" s="43"/>
      <c r="E418" s="43"/>
      <c r="F418" s="136"/>
      <c r="G418" s="43"/>
      <c r="H418" s="43"/>
      <c r="I418" s="43"/>
      <c r="J418" s="196"/>
      <c r="K418" s="196"/>
      <c r="L418" s="44"/>
      <c r="M418" s="130"/>
      <c r="N418" s="41">
        <f>IF(AND(J418&gt;0,K418&gt;0),N417,  IF(AND(K418&lt;&gt;"",K418&lt;&gt;0),IF(AND(L418="Pago",OR(E418='PC Receitas'!$AZ$16,E418='PC Receitas'!$AZ$17,E418='PC Receitas'!$AZ$18,E418='PC Receitas'!$AZ$19,E418='PC Receitas'!$AZ$20,E418='PC Receitas'!$AZ$21,E418='PC Receitas'!$AZ$22,E418='PC Receitas'!$AZ$23)),N417-K418,N417),IF(AND(L418="Pago",OR(E418='PC Receitas'!$AZ$4,E418='PC Receitas'!$AZ$5,E418='PC Receitas'!$AZ$6)),N417+J418,N417)))</f>
        <v>10600.150000000003</v>
      </c>
      <c r="S418" s="112" t="e">
        <f t="shared" si="24"/>
        <v>#N/A</v>
      </c>
      <c r="T418" s="109" t="e">
        <f t="shared" si="25"/>
        <v>#N/A</v>
      </c>
      <c r="U418" s="109" t="e">
        <f t="shared" si="26"/>
        <v>#N/A</v>
      </c>
      <c r="V418" s="109" t="e">
        <f t="shared" si="27"/>
        <v>#N/A</v>
      </c>
      <c r="W418" s="239" t="e">
        <f>VLOOKUP(E418,'PC Receitas'!$AZ$4:$BB$23,3,FALSE)</f>
        <v>#N/A</v>
      </c>
    </row>
    <row r="419" spans="1:23" ht="19.5" customHeight="1" thickTop="1" thickBot="1" x14ac:dyDescent="0.3">
      <c r="A419" s="209"/>
      <c r="C419" s="43"/>
      <c r="D419" s="43"/>
      <c r="E419" s="43"/>
      <c r="F419" s="136"/>
      <c r="G419" s="43"/>
      <c r="H419" s="43"/>
      <c r="I419" s="43"/>
      <c r="J419" s="196"/>
      <c r="K419" s="196"/>
      <c r="L419" s="44"/>
      <c r="M419" s="130"/>
      <c r="N419" s="41">
        <f>IF(AND(J419&gt;0,K419&gt;0),N418,  IF(AND(K419&lt;&gt;"",K419&lt;&gt;0),IF(AND(L419="Pago",OR(E419='PC Receitas'!$AZ$16,E419='PC Receitas'!$AZ$17,E419='PC Receitas'!$AZ$18,E419='PC Receitas'!$AZ$19,E419='PC Receitas'!$AZ$20,E419='PC Receitas'!$AZ$21,E419='PC Receitas'!$AZ$22,E419='PC Receitas'!$AZ$23)),N418-K419,N418),IF(AND(L419="Pago",OR(E419='PC Receitas'!$AZ$4,E419='PC Receitas'!$AZ$5,E419='PC Receitas'!$AZ$6)),N418+J419,N418)))</f>
        <v>10600.150000000003</v>
      </c>
      <c r="S419" s="112" t="e">
        <f t="shared" si="24"/>
        <v>#N/A</v>
      </c>
      <c r="T419" s="109" t="e">
        <f t="shared" si="25"/>
        <v>#N/A</v>
      </c>
      <c r="U419" s="109" t="e">
        <f t="shared" si="26"/>
        <v>#N/A</v>
      </c>
      <c r="V419" s="109" t="e">
        <f t="shared" si="27"/>
        <v>#N/A</v>
      </c>
      <c r="W419" s="239" t="e">
        <f>VLOOKUP(E419,'PC Receitas'!$AZ$4:$BB$23,3,FALSE)</f>
        <v>#N/A</v>
      </c>
    </row>
    <row r="420" spans="1:23" ht="19.5" customHeight="1" thickTop="1" thickBot="1" x14ac:dyDescent="0.3">
      <c r="A420" s="209"/>
      <c r="C420" s="43"/>
      <c r="D420" s="43"/>
      <c r="E420" s="43"/>
      <c r="F420" s="136"/>
      <c r="G420" s="43"/>
      <c r="H420" s="43"/>
      <c r="I420" s="43"/>
      <c r="J420" s="196"/>
      <c r="K420" s="196"/>
      <c r="L420" s="44"/>
      <c r="M420" s="130"/>
      <c r="N420" s="41">
        <f>IF(AND(J420&gt;0,K420&gt;0),N419,  IF(AND(K420&lt;&gt;"",K420&lt;&gt;0),IF(AND(L420="Pago",OR(E420='PC Receitas'!$AZ$16,E420='PC Receitas'!$AZ$17,E420='PC Receitas'!$AZ$18,E420='PC Receitas'!$AZ$19,E420='PC Receitas'!$AZ$20,E420='PC Receitas'!$AZ$21,E420='PC Receitas'!$AZ$22,E420='PC Receitas'!$AZ$23)),N419-K420,N419),IF(AND(L420="Pago",OR(E420='PC Receitas'!$AZ$4,E420='PC Receitas'!$AZ$5,E420='PC Receitas'!$AZ$6)),N419+J420,N419)))</f>
        <v>10600.150000000003</v>
      </c>
      <c r="S420" s="112" t="e">
        <f t="shared" si="24"/>
        <v>#N/A</v>
      </c>
      <c r="T420" s="109" t="e">
        <f t="shared" si="25"/>
        <v>#N/A</v>
      </c>
      <c r="U420" s="109" t="e">
        <f t="shared" si="26"/>
        <v>#N/A</v>
      </c>
      <c r="V420" s="109" t="e">
        <f t="shared" si="27"/>
        <v>#N/A</v>
      </c>
      <c r="W420" s="239" t="e">
        <f>VLOOKUP(E420,'PC Receitas'!$AZ$4:$BB$23,3,FALSE)</f>
        <v>#N/A</v>
      </c>
    </row>
    <row r="421" spans="1:23" ht="19.5" customHeight="1" thickTop="1" thickBot="1" x14ac:dyDescent="0.3">
      <c r="A421" s="209"/>
      <c r="C421" s="43"/>
      <c r="D421" s="43"/>
      <c r="E421" s="43"/>
      <c r="F421" s="136"/>
      <c r="G421" s="43"/>
      <c r="H421" s="43"/>
      <c r="I421" s="43"/>
      <c r="J421" s="196"/>
      <c r="K421" s="196"/>
      <c r="L421" s="44"/>
      <c r="M421" s="130"/>
      <c r="N421" s="41">
        <f>IF(AND(J421&gt;0,K421&gt;0),N420,  IF(AND(K421&lt;&gt;"",K421&lt;&gt;0),IF(AND(L421="Pago",OR(E421='PC Receitas'!$AZ$16,E421='PC Receitas'!$AZ$17,E421='PC Receitas'!$AZ$18,E421='PC Receitas'!$AZ$19,E421='PC Receitas'!$AZ$20,E421='PC Receitas'!$AZ$21,E421='PC Receitas'!$AZ$22,E421='PC Receitas'!$AZ$23)),N420-K421,N420),IF(AND(L421="Pago",OR(E421='PC Receitas'!$AZ$4,E421='PC Receitas'!$AZ$5,E421='PC Receitas'!$AZ$6)),N420+J421,N420)))</f>
        <v>10600.150000000003</v>
      </c>
      <c r="S421" s="112" t="e">
        <f t="shared" si="24"/>
        <v>#N/A</v>
      </c>
      <c r="T421" s="109" t="e">
        <f t="shared" si="25"/>
        <v>#N/A</v>
      </c>
      <c r="U421" s="109" t="e">
        <f t="shared" si="26"/>
        <v>#N/A</v>
      </c>
      <c r="V421" s="109" t="e">
        <f t="shared" si="27"/>
        <v>#N/A</v>
      </c>
      <c r="W421" s="239" t="e">
        <f>VLOOKUP(E421,'PC Receitas'!$AZ$4:$BB$23,3,FALSE)</f>
        <v>#N/A</v>
      </c>
    </row>
    <row r="422" spans="1:23" ht="19.5" customHeight="1" thickTop="1" thickBot="1" x14ac:dyDescent="0.3">
      <c r="A422" s="209"/>
      <c r="C422" s="43"/>
      <c r="D422" s="43"/>
      <c r="E422" s="43"/>
      <c r="F422" s="136"/>
      <c r="G422" s="43"/>
      <c r="H422" s="43"/>
      <c r="I422" s="43"/>
      <c r="J422" s="196"/>
      <c r="K422" s="196"/>
      <c r="L422" s="44"/>
      <c r="M422" s="130"/>
      <c r="N422" s="41">
        <f>IF(AND(J422&gt;0,K422&gt;0),N421,  IF(AND(K422&lt;&gt;"",K422&lt;&gt;0),IF(AND(L422="Pago",OR(E422='PC Receitas'!$AZ$16,E422='PC Receitas'!$AZ$17,E422='PC Receitas'!$AZ$18,E422='PC Receitas'!$AZ$19,E422='PC Receitas'!$AZ$20,E422='PC Receitas'!$AZ$21,E422='PC Receitas'!$AZ$22,E422='PC Receitas'!$AZ$23)),N421-K422,N421),IF(AND(L422="Pago",OR(E422='PC Receitas'!$AZ$4,E422='PC Receitas'!$AZ$5,E422='PC Receitas'!$AZ$6)),N421+J422,N421)))</f>
        <v>10600.150000000003</v>
      </c>
      <c r="S422" s="112" t="e">
        <f t="shared" si="24"/>
        <v>#N/A</v>
      </c>
      <c r="T422" s="109" t="e">
        <f t="shared" si="25"/>
        <v>#N/A</v>
      </c>
      <c r="U422" s="109" t="e">
        <f t="shared" si="26"/>
        <v>#N/A</v>
      </c>
      <c r="V422" s="109" t="e">
        <f t="shared" si="27"/>
        <v>#N/A</v>
      </c>
      <c r="W422" s="239" t="e">
        <f>VLOOKUP(E422,'PC Receitas'!$AZ$4:$BB$23,3,FALSE)</f>
        <v>#N/A</v>
      </c>
    </row>
    <row r="423" spans="1:23" ht="19.5" customHeight="1" thickTop="1" thickBot="1" x14ac:dyDescent="0.3">
      <c r="A423" s="209"/>
      <c r="C423" s="43"/>
      <c r="D423" s="43"/>
      <c r="E423" s="43"/>
      <c r="F423" s="136"/>
      <c r="G423" s="43"/>
      <c r="H423" s="43"/>
      <c r="I423" s="43"/>
      <c r="J423" s="196"/>
      <c r="K423" s="196"/>
      <c r="L423" s="44"/>
      <c r="M423" s="130"/>
      <c r="N423" s="41">
        <f>IF(AND(J423&gt;0,K423&gt;0),N422,  IF(AND(K423&lt;&gt;"",K423&lt;&gt;0),IF(AND(L423="Pago",OR(E423='PC Receitas'!$AZ$16,E423='PC Receitas'!$AZ$17,E423='PC Receitas'!$AZ$18,E423='PC Receitas'!$AZ$19,E423='PC Receitas'!$AZ$20,E423='PC Receitas'!$AZ$21,E423='PC Receitas'!$AZ$22,E423='PC Receitas'!$AZ$23)),N422-K423,N422),IF(AND(L423="Pago",OR(E423='PC Receitas'!$AZ$4,E423='PC Receitas'!$AZ$5,E423='PC Receitas'!$AZ$6)),N422+J423,N422)))</f>
        <v>10600.150000000003</v>
      </c>
      <c r="S423" s="112" t="e">
        <f t="shared" si="24"/>
        <v>#N/A</v>
      </c>
      <c r="T423" s="109" t="e">
        <f t="shared" si="25"/>
        <v>#N/A</v>
      </c>
      <c r="U423" s="109" t="e">
        <f t="shared" si="26"/>
        <v>#N/A</v>
      </c>
      <c r="V423" s="109" t="e">
        <f t="shared" si="27"/>
        <v>#N/A</v>
      </c>
      <c r="W423" s="239" t="e">
        <f>VLOOKUP(E423,'PC Receitas'!$AZ$4:$BB$23,3,FALSE)</f>
        <v>#N/A</v>
      </c>
    </row>
    <row r="424" spans="1:23" ht="19.5" customHeight="1" thickTop="1" thickBot="1" x14ac:dyDescent="0.3">
      <c r="A424" s="209"/>
      <c r="C424" s="43"/>
      <c r="D424" s="43"/>
      <c r="E424" s="43"/>
      <c r="F424" s="136"/>
      <c r="G424" s="43"/>
      <c r="H424" s="43"/>
      <c r="I424" s="43"/>
      <c r="J424" s="196"/>
      <c r="K424" s="196"/>
      <c r="L424" s="44"/>
      <c r="M424" s="130"/>
      <c r="N424" s="41">
        <f>IF(AND(J424&gt;0,K424&gt;0),N423,  IF(AND(K424&lt;&gt;"",K424&lt;&gt;0),IF(AND(L424="Pago",OR(E424='PC Receitas'!$AZ$16,E424='PC Receitas'!$AZ$17,E424='PC Receitas'!$AZ$18,E424='PC Receitas'!$AZ$19,E424='PC Receitas'!$AZ$20,E424='PC Receitas'!$AZ$21,E424='PC Receitas'!$AZ$22,E424='PC Receitas'!$AZ$23)),N423-K424,N423),IF(AND(L424="Pago",OR(E424='PC Receitas'!$AZ$4,E424='PC Receitas'!$AZ$5,E424='PC Receitas'!$AZ$6)),N423+J424,N423)))</f>
        <v>10600.150000000003</v>
      </c>
      <c r="S424" s="112" t="e">
        <f t="shared" si="24"/>
        <v>#N/A</v>
      </c>
      <c r="T424" s="109" t="e">
        <f t="shared" si="25"/>
        <v>#N/A</v>
      </c>
      <c r="U424" s="109" t="e">
        <f t="shared" si="26"/>
        <v>#N/A</v>
      </c>
      <c r="V424" s="109" t="e">
        <f t="shared" si="27"/>
        <v>#N/A</v>
      </c>
      <c r="W424" s="239" t="e">
        <f>VLOOKUP(E424,'PC Receitas'!$AZ$4:$BB$23,3,FALSE)</f>
        <v>#N/A</v>
      </c>
    </row>
    <row r="425" spans="1:23" ht="19.5" customHeight="1" thickTop="1" thickBot="1" x14ac:dyDescent="0.3">
      <c r="A425" s="209"/>
      <c r="C425" s="43"/>
      <c r="D425" s="43"/>
      <c r="E425" s="43"/>
      <c r="F425" s="136"/>
      <c r="G425" s="43"/>
      <c r="H425" s="43"/>
      <c r="I425" s="43"/>
      <c r="J425" s="196"/>
      <c r="K425" s="196"/>
      <c r="L425" s="44"/>
      <c r="M425" s="130"/>
      <c r="N425" s="41">
        <f>IF(AND(J425&gt;0,K425&gt;0),N424,  IF(AND(K425&lt;&gt;"",K425&lt;&gt;0),IF(AND(L425="Pago",OR(E425='PC Receitas'!$AZ$16,E425='PC Receitas'!$AZ$17,E425='PC Receitas'!$AZ$18,E425='PC Receitas'!$AZ$19,E425='PC Receitas'!$AZ$20,E425='PC Receitas'!$AZ$21,E425='PC Receitas'!$AZ$22,E425='PC Receitas'!$AZ$23)),N424-K425,N424),IF(AND(L425="Pago",OR(E425='PC Receitas'!$AZ$4,E425='PC Receitas'!$AZ$5,E425='PC Receitas'!$AZ$6)),N424+J425,N424)))</f>
        <v>10600.150000000003</v>
      </c>
      <c r="S425" s="112" t="e">
        <f t="shared" si="24"/>
        <v>#N/A</v>
      </c>
      <c r="T425" s="109" t="e">
        <f t="shared" si="25"/>
        <v>#N/A</v>
      </c>
      <c r="U425" s="109" t="e">
        <f t="shared" si="26"/>
        <v>#N/A</v>
      </c>
      <c r="V425" s="109" t="e">
        <f t="shared" si="27"/>
        <v>#N/A</v>
      </c>
      <c r="W425" s="239" t="e">
        <f>VLOOKUP(E425,'PC Receitas'!$AZ$4:$BB$23,3,FALSE)</f>
        <v>#N/A</v>
      </c>
    </row>
    <row r="426" spans="1:23" ht="19.5" customHeight="1" thickTop="1" thickBot="1" x14ac:dyDescent="0.3">
      <c r="A426" s="209"/>
      <c r="C426" s="43"/>
      <c r="D426" s="43"/>
      <c r="E426" s="43"/>
      <c r="F426" s="136"/>
      <c r="G426" s="43"/>
      <c r="H426" s="43"/>
      <c r="I426" s="43"/>
      <c r="J426" s="196"/>
      <c r="K426" s="196"/>
      <c r="L426" s="44"/>
      <c r="M426" s="130"/>
      <c r="N426" s="41">
        <f>IF(AND(J426&gt;0,K426&gt;0),N425,  IF(AND(K426&lt;&gt;"",K426&lt;&gt;0),IF(AND(L426="Pago",OR(E426='PC Receitas'!$AZ$16,E426='PC Receitas'!$AZ$17,E426='PC Receitas'!$AZ$18,E426='PC Receitas'!$AZ$19,E426='PC Receitas'!$AZ$20,E426='PC Receitas'!$AZ$21,E426='PC Receitas'!$AZ$22,E426='PC Receitas'!$AZ$23)),N425-K426,N425),IF(AND(L426="Pago",OR(E426='PC Receitas'!$AZ$4,E426='PC Receitas'!$AZ$5,E426='PC Receitas'!$AZ$6)),N425+J426,N425)))</f>
        <v>10600.150000000003</v>
      </c>
      <c r="S426" s="112" t="e">
        <f t="shared" si="24"/>
        <v>#N/A</v>
      </c>
      <c r="T426" s="109" t="e">
        <f t="shared" si="25"/>
        <v>#N/A</v>
      </c>
      <c r="U426" s="109" t="e">
        <f t="shared" si="26"/>
        <v>#N/A</v>
      </c>
      <c r="V426" s="109" t="e">
        <f t="shared" si="27"/>
        <v>#N/A</v>
      </c>
      <c r="W426" s="239" t="e">
        <f>VLOOKUP(E426,'PC Receitas'!$AZ$4:$BB$23,3,FALSE)</f>
        <v>#N/A</v>
      </c>
    </row>
    <row r="427" spans="1:23" ht="19.5" customHeight="1" thickTop="1" thickBot="1" x14ac:dyDescent="0.3">
      <c r="A427" s="209"/>
      <c r="C427" s="43"/>
      <c r="D427" s="43"/>
      <c r="E427" s="43"/>
      <c r="F427" s="136"/>
      <c r="G427" s="43"/>
      <c r="H427" s="43"/>
      <c r="I427" s="43"/>
      <c r="J427" s="196"/>
      <c r="K427" s="196"/>
      <c r="L427" s="44"/>
      <c r="M427" s="130"/>
      <c r="N427" s="41">
        <f>IF(AND(J427&gt;0,K427&gt;0),N426,  IF(AND(K427&lt;&gt;"",K427&lt;&gt;0),IF(AND(L427="Pago",OR(E427='PC Receitas'!$AZ$16,E427='PC Receitas'!$AZ$17,E427='PC Receitas'!$AZ$18,E427='PC Receitas'!$AZ$19,E427='PC Receitas'!$AZ$20,E427='PC Receitas'!$AZ$21,E427='PC Receitas'!$AZ$22,E427='PC Receitas'!$AZ$23)),N426-K427,N426),IF(AND(L427="Pago",OR(E427='PC Receitas'!$AZ$4,E427='PC Receitas'!$AZ$5,E427='PC Receitas'!$AZ$6)),N426+J427,N426)))</f>
        <v>10600.150000000003</v>
      </c>
      <c r="S427" s="112" t="e">
        <f t="shared" si="24"/>
        <v>#N/A</v>
      </c>
      <c r="T427" s="109" t="e">
        <f t="shared" si="25"/>
        <v>#N/A</v>
      </c>
      <c r="U427" s="109" t="e">
        <f t="shared" si="26"/>
        <v>#N/A</v>
      </c>
      <c r="V427" s="109" t="e">
        <f t="shared" si="27"/>
        <v>#N/A</v>
      </c>
      <c r="W427" s="239" t="e">
        <f>VLOOKUP(E427,'PC Receitas'!$AZ$4:$BB$23,3,FALSE)</f>
        <v>#N/A</v>
      </c>
    </row>
    <row r="428" spans="1:23" ht="19.5" customHeight="1" thickTop="1" thickBot="1" x14ac:dyDescent="0.3">
      <c r="A428" s="209"/>
      <c r="C428" s="43"/>
      <c r="D428" s="43"/>
      <c r="E428" s="43"/>
      <c r="F428" s="136"/>
      <c r="G428" s="43"/>
      <c r="H428" s="43"/>
      <c r="I428" s="43"/>
      <c r="J428" s="196"/>
      <c r="K428" s="196"/>
      <c r="L428" s="44"/>
      <c r="M428" s="130"/>
      <c r="N428" s="41">
        <f>IF(AND(J428&gt;0,K428&gt;0),N427,  IF(AND(K428&lt;&gt;"",K428&lt;&gt;0),IF(AND(L428="Pago",OR(E428='PC Receitas'!$AZ$16,E428='PC Receitas'!$AZ$17,E428='PC Receitas'!$AZ$18,E428='PC Receitas'!$AZ$19,E428='PC Receitas'!$AZ$20,E428='PC Receitas'!$AZ$21,E428='PC Receitas'!$AZ$22,E428='PC Receitas'!$AZ$23)),N427-K428,N427),IF(AND(L428="Pago",OR(E428='PC Receitas'!$AZ$4,E428='PC Receitas'!$AZ$5,E428='PC Receitas'!$AZ$6)),N427+J428,N427)))</f>
        <v>10600.150000000003</v>
      </c>
      <c r="S428" s="112" t="e">
        <f t="shared" si="24"/>
        <v>#N/A</v>
      </c>
      <c r="T428" s="109" t="e">
        <f t="shared" si="25"/>
        <v>#N/A</v>
      </c>
      <c r="U428" s="109" t="e">
        <f t="shared" si="26"/>
        <v>#N/A</v>
      </c>
      <c r="V428" s="109" t="e">
        <f t="shared" si="27"/>
        <v>#N/A</v>
      </c>
      <c r="W428" s="239" t="e">
        <f>VLOOKUP(E428,'PC Receitas'!$AZ$4:$BB$23,3,FALSE)</f>
        <v>#N/A</v>
      </c>
    </row>
    <row r="429" spans="1:23" ht="19.5" customHeight="1" thickTop="1" thickBot="1" x14ac:dyDescent="0.3">
      <c r="A429" s="209"/>
      <c r="C429" s="43"/>
      <c r="D429" s="43"/>
      <c r="E429" s="43"/>
      <c r="F429" s="136"/>
      <c r="G429" s="43"/>
      <c r="H429" s="43"/>
      <c r="I429" s="43"/>
      <c r="J429" s="196"/>
      <c r="K429" s="196"/>
      <c r="L429" s="44"/>
      <c r="M429" s="130"/>
      <c r="N429" s="41">
        <f>IF(AND(J429&gt;0,K429&gt;0),N428,  IF(AND(K429&lt;&gt;"",K429&lt;&gt;0),IF(AND(L429="Pago",OR(E429='PC Receitas'!$AZ$16,E429='PC Receitas'!$AZ$17,E429='PC Receitas'!$AZ$18,E429='PC Receitas'!$AZ$19,E429='PC Receitas'!$AZ$20,E429='PC Receitas'!$AZ$21,E429='PC Receitas'!$AZ$22,E429='PC Receitas'!$AZ$23)),N428-K429,N428),IF(AND(L429="Pago",OR(E429='PC Receitas'!$AZ$4,E429='PC Receitas'!$AZ$5,E429='PC Receitas'!$AZ$6)),N428+J429,N428)))</f>
        <v>10600.150000000003</v>
      </c>
      <c r="S429" s="112" t="e">
        <f t="shared" si="24"/>
        <v>#N/A</v>
      </c>
      <c r="T429" s="109" t="e">
        <f t="shared" si="25"/>
        <v>#N/A</v>
      </c>
      <c r="U429" s="109" t="e">
        <f t="shared" si="26"/>
        <v>#N/A</v>
      </c>
      <c r="V429" s="109" t="e">
        <f t="shared" si="27"/>
        <v>#N/A</v>
      </c>
      <c r="W429" s="239" t="e">
        <f>VLOOKUP(E429,'PC Receitas'!$AZ$4:$BB$23,3,FALSE)</f>
        <v>#N/A</v>
      </c>
    </row>
    <row r="430" spans="1:23" ht="19.5" customHeight="1" thickTop="1" thickBot="1" x14ac:dyDescent="0.3">
      <c r="A430" s="209"/>
      <c r="C430" s="43"/>
      <c r="D430" s="43"/>
      <c r="E430" s="43"/>
      <c r="F430" s="136"/>
      <c r="G430" s="43"/>
      <c r="H430" s="43"/>
      <c r="I430" s="43"/>
      <c r="J430" s="196"/>
      <c r="K430" s="196"/>
      <c r="L430" s="44"/>
      <c r="M430" s="130"/>
      <c r="N430" s="41">
        <f>IF(AND(J430&gt;0,K430&gt;0),N429,  IF(AND(K430&lt;&gt;"",K430&lt;&gt;0),IF(AND(L430="Pago",OR(E430='PC Receitas'!$AZ$16,E430='PC Receitas'!$AZ$17,E430='PC Receitas'!$AZ$18,E430='PC Receitas'!$AZ$19,E430='PC Receitas'!$AZ$20,E430='PC Receitas'!$AZ$21,E430='PC Receitas'!$AZ$22,E430='PC Receitas'!$AZ$23)),N429-K430,N429),IF(AND(L430="Pago",OR(E430='PC Receitas'!$AZ$4,E430='PC Receitas'!$AZ$5,E430='PC Receitas'!$AZ$6)),N429+J430,N429)))</f>
        <v>10600.150000000003</v>
      </c>
      <c r="S430" s="112" t="e">
        <f t="shared" si="24"/>
        <v>#N/A</v>
      </c>
      <c r="T430" s="109" t="e">
        <f t="shared" si="25"/>
        <v>#N/A</v>
      </c>
      <c r="U430" s="109" t="e">
        <f t="shared" si="26"/>
        <v>#N/A</v>
      </c>
      <c r="V430" s="109" t="e">
        <f t="shared" si="27"/>
        <v>#N/A</v>
      </c>
      <c r="W430" s="239" t="e">
        <f>VLOOKUP(E430,'PC Receitas'!$AZ$4:$BB$23,3,FALSE)</f>
        <v>#N/A</v>
      </c>
    </row>
    <row r="431" spans="1:23" ht="19.5" customHeight="1" thickTop="1" thickBot="1" x14ac:dyDescent="0.3">
      <c r="A431" s="209"/>
      <c r="C431" s="43"/>
      <c r="D431" s="43"/>
      <c r="E431" s="43"/>
      <c r="F431" s="136"/>
      <c r="G431" s="43"/>
      <c r="H431" s="43"/>
      <c r="I431" s="43"/>
      <c r="J431" s="196"/>
      <c r="K431" s="196"/>
      <c r="L431" s="44"/>
      <c r="M431" s="130"/>
      <c r="N431" s="41">
        <f>IF(AND(J431&gt;0,K431&gt;0),N430,  IF(AND(K431&lt;&gt;"",K431&lt;&gt;0),IF(AND(L431="Pago",OR(E431='PC Receitas'!$AZ$16,E431='PC Receitas'!$AZ$17,E431='PC Receitas'!$AZ$18,E431='PC Receitas'!$AZ$19,E431='PC Receitas'!$AZ$20,E431='PC Receitas'!$AZ$21,E431='PC Receitas'!$AZ$22,E431='PC Receitas'!$AZ$23)),N430-K431,N430),IF(AND(L431="Pago",OR(E431='PC Receitas'!$AZ$4,E431='PC Receitas'!$AZ$5,E431='PC Receitas'!$AZ$6)),N430+J431,N430)))</f>
        <v>10600.150000000003</v>
      </c>
      <c r="S431" s="112" t="e">
        <f t="shared" si="24"/>
        <v>#N/A</v>
      </c>
      <c r="T431" s="109" t="e">
        <f t="shared" si="25"/>
        <v>#N/A</v>
      </c>
      <c r="U431" s="109" t="e">
        <f t="shared" si="26"/>
        <v>#N/A</v>
      </c>
      <c r="V431" s="109" t="e">
        <f t="shared" si="27"/>
        <v>#N/A</v>
      </c>
      <c r="W431" s="239" t="e">
        <f>VLOOKUP(E431,'PC Receitas'!$AZ$4:$BB$23,3,FALSE)</f>
        <v>#N/A</v>
      </c>
    </row>
    <row r="432" spans="1:23" ht="19.5" customHeight="1" thickTop="1" thickBot="1" x14ac:dyDescent="0.3">
      <c r="A432" s="209"/>
      <c r="C432" s="43"/>
      <c r="D432" s="43"/>
      <c r="E432" s="43"/>
      <c r="F432" s="136"/>
      <c r="G432" s="43"/>
      <c r="H432" s="43"/>
      <c r="I432" s="43"/>
      <c r="J432" s="196"/>
      <c r="K432" s="196"/>
      <c r="L432" s="44"/>
      <c r="M432" s="130"/>
      <c r="N432" s="41">
        <f>IF(AND(J432&gt;0,K432&gt;0),N431,  IF(AND(K432&lt;&gt;"",K432&lt;&gt;0),IF(AND(L432="Pago",OR(E432='PC Receitas'!$AZ$16,E432='PC Receitas'!$AZ$17,E432='PC Receitas'!$AZ$18,E432='PC Receitas'!$AZ$19,E432='PC Receitas'!$AZ$20,E432='PC Receitas'!$AZ$21,E432='PC Receitas'!$AZ$22,E432='PC Receitas'!$AZ$23)),N431-K432,N431),IF(AND(L432="Pago",OR(E432='PC Receitas'!$AZ$4,E432='PC Receitas'!$AZ$5,E432='PC Receitas'!$AZ$6)),N431+J432,N431)))</f>
        <v>10600.150000000003</v>
      </c>
      <c r="S432" s="112" t="e">
        <f t="shared" si="24"/>
        <v>#N/A</v>
      </c>
      <c r="T432" s="109" t="e">
        <f t="shared" si="25"/>
        <v>#N/A</v>
      </c>
      <c r="U432" s="109" t="e">
        <f t="shared" si="26"/>
        <v>#N/A</v>
      </c>
      <c r="V432" s="109" t="e">
        <f t="shared" si="27"/>
        <v>#N/A</v>
      </c>
      <c r="W432" s="239" t="e">
        <f>VLOOKUP(E432,'PC Receitas'!$AZ$4:$BB$23,3,FALSE)</f>
        <v>#N/A</v>
      </c>
    </row>
    <row r="433" spans="1:23" ht="19.5" customHeight="1" thickTop="1" thickBot="1" x14ac:dyDescent="0.3">
      <c r="A433" s="209"/>
      <c r="C433" s="43"/>
      <c r="D433" s="43"/>
      <c r="E433" s="43"/>
      <c r="F433" s="136"/>
      <c r="G433" s="43"/>
      <c r="H433" s="43"/>
      <c r="I433" s="43"/>
      <c r="J433" s="196"/>
      <c r="K433" s="196"/>
      <c r="L433" s="44"/>
      <c r="M433" s="130"/>
      <c r="N433" s="41">
        <f>IF(AND(J433&gt;0,K433&gt;0),N432,  IF(AND(K433&lt;&gt;"",K433&lt;&gt;0),IF(AND(L433="Pago",OR(E433='PC Receitas'!$AZ$16,E433='PC Receitas'!$AZ$17,E433='PC Receitas'!$AZ$18,E433='PC Receitas'!$AZ$19,E433='PC Receitas'!$AZ$20,E433='PC Receitas'!$AZ$21,E433='PC Receitas'!$AZ$22,E433='PC Receitas'!$AZ$23)),N432-K433,N432),IF(AND(L433="Pago",OR(E433='PC Receitas'!$AZ$4,E433='PC Receitas'!$AZ$5,E433='PC Receitas'!$AZ$6)),N432+J433,N432)))</f>
        <v>10600.150000000003</v>
      </c>
      <c r="S433" s="112" t="e">
        <f t="shared" si="24"/>
        <v>#N/A</v>
      </c>
      <c r="T433" s="109" t="e">
        <f t="shared" si="25"/>
        <v>#N/A</v>
      </c>
      <c r="U433" s="109" t="e">
        <f t="shared" si="26"/>
        <v>#N/A</v>
      </c>
      <c r="V433" s="109" t="e">
        <f t="shared" si="27"/>
        <v>#N/A</v>
      </c>
      <c r="W433" s="239" t="e">
        <f>VLOOKUP(E433,'PC Receitas'!$AZ$4:$BB$23,3,FALSE)</f>
        <v>#N/A</v>
      </c>
    </row>
    <row r="434" spans="1:23" ht="19.5" customHeight="1" thickTop="1" thickBot="1" x14ac:dyDescent="0.3">
      <c r="A434" s="209"/>
      <c r="C434" s="43"/>
      <c r="D434" s="43"/>
      <c r="E434" s="43"/>
      <c r="F434" s="136"/>
      <c r="G434" s="43"/>
      <c r="H434" s="43"/>
      <c r="I434" s="43"/>
      <c r="J434" s="196"/>
      <c r="K434" s="196"/>
      <c r="L434" s="44"/>
      <c r="M434" s="130"/>
      <c r="N434" s="41">
        <f>IF(AND(J434&gt;0,K434&gt;0),N433,  IF(AND(K434&lt;&gt;"",K434&lt;&gt;0),IF(AND(L434="Pago",OR(E434='PC Receitas'!$AZ$16,E434='PC Receitas'!$AZ$17,E434='PC Receitas'!$AZ$18,E434='PC Receitas'!$AZ$19,E434='PC Receitas'!$AZ$20,E434='PC Receitas'!$AZ$21,E434='PC Receitas'!$AZ$22,E434='PC Receitas'!$AZ$23)),N433-K434,N433),IF(AND(L434="Pago",OR(E434='PC Receitas'!$AZ$4,E434='PC Receitas'!$AZ$5,E434='PC Receitas'!$AZ$6)),N433+J434,N433)))</f>
        <v>10600.150000000003</v>
      </c>
      <c r="S434" s="112" t="e">
        <f t="shared" si="24"/>
        <v>#N/A</v>
      </c>
      <c r="T434" s="109" t="e">
        <f t="shared" si="25"/>
        <v>#N/A</v>
      </c>
      <c r="U434" s="109" t="e">
        <f t="shared" si="26"/>
        <v>#N/A</v>
      </c>
      <c r="V434" s="109" t="e">
        <f t="shared" si="27"/>
        <v>#N/A</v>
      </c>
      <c r="W434" s="239" t="e">
        <f>VLOOKUP(E434,'PC Receitas'!$AZ$4:$BB$23,3,FALSE)</f>
        <v>#N/A</v>
      </c>
    </row>
    <row r="435" spans="1:23" ht="19.5" customHeight="1" thickTop="1" thickBot="1" x14ac:dyDescent="0.3">
      <c r="A435" s="209"/>
      <c r="C435" s="43"/>
      <c r="D435" s="43"/>
      <c r="E435" s="43"/>
      <c r="F435" s="136"/>
      <c r="G435" s="43"/>
      <c r="H435" s="43"/>
      <c r="I435" s="43"/>
      <c r="J435" s="196"/>
      <c r="K435" s="196"/>
      <c r="L435" s="44"/>
      <c r="M435" s="130"/>
      <c r="N435" s="41">
        <f>IF(AND(J435&gt;0,K435&gt;0),N434,  IF(AND(K435&lt;&gt;"",K435&lt;&gt;0),IF(AND(L435="Pago",OR(E435='PC Receitas'!$AZ$16,E435='PC Receitas'!$AZ$17,E435='PC Receitas'!$AZ$18,E435='PC Receitas'!$AZ$19,E435='PC Receitas'!$AZ$20,E435='PC Receitas'!$AZ$21,E435='PC Receitas'!$AZ$22,E435='PC Receitas'!$AZ$23)),N434-K435,N434),IF(AND(L435="Pago",OR(E435='PC Receitas'!$AZ$4,E435='PC Receitas'!$AZ$5,E435='PC Receitas'!$AZ$6)),N434+J435,N434)))</f>
        <v>10600.150000000003</v>
      </c>
      <c r="S435" s="112" t="e">
        <f t="shared" si="24"/>
        <v>#N/A</v>
      </c>
      <c r="T435" s="109" t="e">
        <f t="shared" si="25"/>
        <v>#N/A</v>
      </c>
      <c r="U435" s="109" t="e">
        <f t="shared" si="26"/>
        <v>#N/A</v>
      </c>
      <c r="V435" s="109" t="e">
        <f t="shared" si="27"/>
        <v>#N/A</v>
      </c>
      <c r="W435" s="239" t="e">
        <f>VLOOKUP(E435,'PC Receitas'!$AZ$4:$BB$23,3,FALSE)</f>
        <v>#N/A</v>
      </c>
    </row>
    <row r="436" spans="1:23" ht="19.5" customHeight="1" thickTop="1" thickBot="1" x14ac:dyDescent="0.3">
      <c r="A436" s="209"/>
      <c r="C436" s="43"/>
      <c r="D436" s="43"/>
      <c r="E436" s="43"/>
      <c r="F436" s="136"/>
      <c r="G436" s="43"/>
      <c r="H436" s="43"/>
      <c r="I436" s="43"/>
      <c r="J436" s="196"/>
      <c r="K436" s="196"/>
      <c r="L436" s="44"/>
      <c r="M436" s="130"/>
      <c r="N436" s="41">
        <f>IF(AND(J436&gt;0,K436&gt;0),N435,  IF(AND(K436&lt;&gt;"",K436&lt;&gt;0),IF(AND(L436="Pago",OR(E436='PC Receitas'!$AZ$16,E436='PC Receitas'!$AZ$17,E436='PC Receitas'!$AZ$18,E436='PC Receitas'!$AZ$19,E436='PC Receitas'!$AZ$20,E436='PC Receitas'!$AZ$21,E436='PC Receitas'!$AZ$22,E436='PC Receitas'!$AZ$23)),N435-K436,N435),IF(AND(L436="Pago",OR(E436='PC Receitas'!$AZ$4,E436='PC Receitas'!$AZ$5,E436='PC Receitas'!$AZ$6)),N435+J436,N435)))</f>
        <v>10600.150000000003</v>
      </c>
      <c r="S436" s="112" t="e">
        <f t="shared" si="24"/>
        <v>#N/A</v>
      </c>
      <c r="T436" s="109" t="e">
        <f t="shared" si="25"/>
        <v>#N/A</v>
      </c>
      <c r="U436" s="109" t="e">
        <f t="shared" si="26"/>
        <v>#N/A</v>
      </c>
      <c r="V436" s="109" t="e">
        <f t="shared" si="27"/>
        <v>#N/A</v>
      </c>
      <c r="W436" s="239" t="e">
        <f>VLOOKUP(E436,'PC Receitas'!$AZ$4:$BB$23,3,FALSE)</f>
        <v>#N/A</v>
      </c>
    </row>
    <row r="437" spans="1:23" ht="19.5" customHeight="1" thickTop="1" thickBot="1" x14ac:dyDescent="0.3">
      <c r="A437" s="209"/>
      <c r="C437" s="43"/>
      <c r="D437" s="43"/>
      <c r="E437" s="43"/>
      <c r="F437" s="136"/>
      <c r="G437" s="43"/>
      <c r="H437" s="43"/>
      <c r="I437" s="43"/>
      <c r="J437" s="196"/>
      <c r="K437" s="196"/>
      <c r="L437" s="44"/>
      <c r="M437" s="130"/>
      <c r="N437" s="41">
        <f>IF(AND(J437&gt;0,K437&gt;0),N436,  IF(AND(K437&lt;&gt;"",K437&lt;&gt;0),IF(AND(L437="Pago",OR(E437='PC Receitas'!$AZ$16,E437='PC Receitas'!$AZ$17,E437='PC Receitas'!$AZ$18,E437='PC Receitas'!$AZ$19,E437='PC Receitas'!$AZ$20,E437='PC Receitas'!$AZ$21,E437='PC Receitas'!$AZ$22,E437='PC Receitas'!$AZ$23)),N436-K437,N436),IF(AND(L437="Pago",OR(E437='PC Receitas'!$AZ$4,E437='PC Receitas'!$AZ$5,E437='PC Receitas'!$AZ$6)),N436+J437,N436)))</f>
        <v>10600.150000000003</v>
      </c>
      <c r="S437" s="112" t="e">
        <f t="shared" si="24"/>
        <v>#N/A</v>
      </c>
      <c r="T437" s="109" t="e">
        <f t="shared" si="25"/>
        <v>#N/A</v>
      </c>
      <c r="U437" s="109" t="e">
        <f t="shared" si="26"/>
        <v>#N/A</v>
      </c>
      <c r="V437" s="109" t="e">
        <f t="shared" si="27"/>
        <v>#N/A</v>
      </c>
      <c r="W437" s="239" t="e">
        <f>VLOOKUP(E437,'PC Receitas'!$AZ$4:$BB$23,3,FALSE)</f>
        <v>#N/A</v>
      </c>
    </row>
    <row r="438" spans="1:23" ht="19.5" customHeight="1" thickTop="1" thickBot="1" x14ac:dyDescent="0.3">
      <c r="A438" s="209"/>
      <c r="C438" s="43"/>
      <c r="D438" s="43"/>
      <c r="E438" s="43"/>
      <c r="F438" s="136"/>
      <c r="G438" s="43"/>
      <c r="H438" s="43"/>
      <c r="I438" s="43"/>
      <c r="J438" s="196"/>
      <c r="K438" s="196"/>
      <c r="L438" s="44"/>
      <c r="M438" s="130"/>
      <c r="N438" s="41">
        <f>IF(AND(J438&gt;0,K438&gt;0),N437,  IF(AND(K438&lt;&gt;"",K438&lt;&gt;0),IF(AND(L438="Pago",OR(E438='PC Receitas'!$AZ$16,E438='PC Receitas'!$AZ$17,E438='PC Receitas'!$AZ$18,E438='PC Receitas'!$AZ$19,E438='PC Receitas'!$AZ$20,E438='PC Receitas'!$AZ$21,E438='PC Receitas'!$AZ$22,E438='PC Receitas'!$AZ$23)),N437-K438,N437),IF(AND(L438="Pago",OR(E438='PC Receitas'!$AZ$4,E438='PC Receitas'!$AZ$5,E438='PC Receitas'!$AZ$6)),N437+J438,N437)))</f>
        <v>10600.150000000003</v>
      </c>
      <c r="S438" s="112" t="e">
        <f t="shared" si="24"/>
        <v>#N/A</v>
      </c>
      <c r="T438" s="109" t="e">
        <f t="shared" si="25"/>
        <v>#N/A</v>
      </c>
      <c r="U438" s="109" t="e">
        <f t="shared" si="26"/>
        <v>#N/A</v>
      </c>
      <c r="V438" s="109" t="e">
        <f t="shared" si="27"/>
        <v>#N/A</v>
      </c>
      <c r="W438" s="239" t="e">
        <f>VLOOKUP(E438,'PC Receitas'!$AZ$4:$BB$23,3,FALSE)</f>
        <v>#N/A</v>
      </c>
    </row>
    <row r="439" spans="1:23" ht="19.5" customHeight="1" thickTop="1" thickBot="1" x14ac:dyDescent="0.3">
      <c r="A439" s="209"/>
      <c r="C439" s="43"/>
      <c r="D439" s="43"/>
      <c r="E439" s="43"/>
      <c r="F439" s="136"/>
      <c r="G439" s="43"/>
      <c r="H439" s="43"/>
      <c r="I439" s="43"/>
      <c r="J439" s="196"/>
      <c r="K439" s="196"/>
      <c r="L439" s="44"/>
      <c r="M439" s="130"/>
      <c r="N439" s="41">
        <f>IF(AND(J439&gt;0,K439&gt;0),N438,  IF(AND(K439&lt;&gt;"",K439&lt;&gt;0),IF(AND(L439="Pago",OR(E439='PC Receitas'!$AZ$16,E439='PC Receitas'!$AZ$17,E439='PC Receitas'!$AZ$18,E439='PC Receitas'!$AZ$19,E439='PC Receitas'!$AZ$20,E439='PC Receitas'!$AZ$21,E439='PC Receitas'!$AZ$22,E439='PC Receitas'!$AZ$23)),N438-K439,N438),IF(AND(L439="Pago",OR(E439='PC Receitas'!$AZ$4,E439='PC Receitas'!$AZ$5,E439='PC Receitas'!$AZ$6)),N438+J439,N438)))</f>
        <v>10600.150000000003</v>
      </c>
      <c r="S439" s="112" t="e">
        <f t="shared" si="24"/>
        <v>#N/A</v>
      </c>
      <c r="T439" s="109" t="e">
        <f t="shared" si="25"/>
        <v>#N/A</v>
      </c>
      <c r="U439" s="109" t="e">
        <f t="shared" si="26"/>
        <v>#N/A</v>
      </c>
      <c r="V439" s="109" t="e">
        <f t="shared" si="27"/>
        <v>#N/A</v>
      </c>
      <c r="W439" s="239" t="e">
        <f>VLOOKUP(E439,'PC Receitas'!$AZ$4:$BB$23,3,FALSE)</f>
        <v>#N/A</v>
      </c>
    </row>
    <row r="440" spans="1:23" ht="19.5" customHeight="1" thickTop="1" thickBot="1" x14ac:dyDescent="0.3">
      <c r="A440" s="209"/>
      <c r="C440" s="43"/>
      <c r="D440" s="43"/>
      <c r="E440" s="43"/>
      <c r="F440" s="136"/>
      <c r="G440" s="43"/>
      <c r="H440" s="43"/>
      <c r="I440" s="43"/>
      <c r="J440" s="196"/>
      <c r="K440" s="196"/>
      <c r="L440" s="44"/>
      <c r="M440" s="130"/>
      <c r="N440" s="41">
        <f>IF(AND(J440&gt;0,K440&gt;0),N439,  IF(AND(K440&lt;&gt;"",K440&lt;&gt;0),IF(AND(L440="Pago",OR(E440='PC Receitas'!$AZ$16,E440='PC Receitas'!$AZ$17,E440='PC Receitas'!$AZ$18,E440='PC Receitas'!$AZ$19,E440='PC Receitas'!$AZ$20,E440='PC Receitas'!$AZ$21,E440='PC Receitas'!$AZ$22,E440='PC Receitas'!$AZ$23)),N439-K440,N439),IF(AND(L440="Pago",OR(E440='PC Receitas'!$AZ$4,E440='PC Receitas'!$AZ$5,E440='PC Receitas'!$AZ$6)),N439+J440,N439)))</f>
        <v>10600.150000000003</v>
      </c>
      <c r="S440" s="112" t="e">
        <f t="shared" si="24"/>
        <v>#N/A</v>
      </c>
      <c r="T440" s="109" t="e">
        <f t="shared" si="25"/>
        <v>#N/A</v>
      </c>
      <c r="U440" s="109" t="e">
        <f t="shared" si="26"/>
        <v>#N/A</v>
      </c>
      <c r="V440" s="109" t="e">
        <f t="shared" si="27"/>
        <v>#N/A</v>
      </c>
      <c r="W440" s="239" t="e">
        <f>VLOOKUP(E440,'PC Receitas'!$AZ$4:$BB$23,3,FALSE)</f>
        <v>#N/A</v>
      </c>
    </row>
    <row r="441" spans="1:23" ht="19.5" customHeight="1" thickTop="1" thickBot="1" x14ac:dyDescent="0.3">
      <c r="A441" s="209"/>
      <c r="C441" s="43"/>
      <c r="D441" s="43"/>
      <c r="E441" s="43"/>
      <c r="F441" s="136"/>
      <c r="G441" s="43"/>
      <c r="H441" s="43"/>
      <c r="I441" s="43"/>
      <c r="J441" s="196"/>
      <c r="K441" s="196"/>
      <c r="L441" s="44"/>
      <c r="M441" s="130"/>
      <c r="N441" s="41">
        <f>IF(AND(J441&gt;0,K441&gt;0),N440,  IF(AND(K441&lt;&gt;"",K441&lt;&gt;0),IF(AND(L441="Pago",OR(E441='PC Receitas'!$AZ$16,E441='PC Receitas'!$AZ$17,E441='PC Receitas'!$AZ$18,E441='PC Receitas'!$AZ$19,E441='PC Receitas'!$AZ$20,E441='PC Receitas'!$AZ$21,E441='PC Receitas'!$AZ$22,E441='PC Receitas'!$AZ$23)),N440-K441,N440),IF(AND(L441="Pago",OR(E441='PC Receitas'!$AZ$4,E441='PC Receitas'!$AZ$5,E441='PC Receitas'!$AZ$6)),N440+J441,N440)))</f>
        <v>10600.150000000003</v>
      </c>
      <c r="S441" s="112" t="e">
        <f t="shared" si="24"/>
        <v>#N/A</v>
      </c>
      <c r="T441" s="109" t="e">
        <f t="shared" si="25"/>
        <v>#N/A</v>
      </c>
      <c r="U441" s="109" t="e">
        <f t="shared" si="26"/>
        <v>#N/A</v>
      </c>
      <c r="V441" s="109" t="e">
        <f t="shared" si="27"/>
        <v>#N/A</v>
      </c>
      <c r="W441" s="239" t="e">
        <f>VLOOKUP(E441,'PC Receitas'!$AZ$4:$BB$23,3,FALSE)</f>
        <v>#N/A</v>
      </c>
    </row>
    <row r="442" spans="1:23" ht="19.5" customHeight="1" thickTop="1" thickBot="1" x14ac:dyDescent="0.3">
      <c r="A442" s="209"/>
      <c r="C442" s="43"/>
      <c r="D442" s="43"/>
      <c r="E442" s="43"/>
      <c r="F442" s="136"/>
      <c r="G442" s="43"/>
      <c r="H442" s="43"/>
      <c r="I442" s="43"/>
      <c r="J442" s="196"/>
      <c r="K442" s="196"/>
      <c r="L442" s="44"/>
      <c r="M442" s="130"/>
      <c r="N442" s="41">
        <f>IF(AND(J442&gt;0,K442&gt;0),N441,  IF(AND(K442&lt;&gt;"",K442&lt;&gt;0),IF(AND(L442="Pago",OR(E442='PC Receitas'!$AZ$16,E442='PC Receitas'!$AZ$17,E442='PC Receitas'!$AZ$18,E442='PC Receitas'!$AZ$19,E442='PC Receitas'!$AZ$20,E442='PC Receitas'!$AZ$21,E442='PC Receitas'!$AZ$22,E442='PC Receitas'!$AZ$23)),N441-K442,N441),IF(AND(L442="Pago",OR(E442='PC Receitas'!$AZ$4,E442='PC Receitas'!$AZ$5,E442='PC Receitas'!$AZ$6)),N441+J442,N441)))</f>
        <v>10600.150000000003</v>
      </c>
      <c r="S442" s="112" t="e">
        <f t="shared" si="24"/>
        <v>#N/A</v>
      </c>
      <c r="T442" s="109" t="e">
        <f t="shared" si="25"/>
        <v>#N/A</v>
      </c>
      <c r="U442" s="109" t="e">
        <f t="shared" si="26"/>
        <v>#N/A</v>
      </c>
      <c r="V442" s="109" t="e">
        <f t="shared" si="27"/>
        <v>#N/A</v>
      </c>
      <c r="W442" s="239" t="e">
        <f>VLOOKUP(E442,'PC Receitas'!$AZ$4:$BB$23,3,FALSE)</f>
        <v>#N/A</v>
      </c>
    </row>
    <row r="443" spans="1:23" ht="19.5" customHeight="1" thickTop="1" thickBot="1" x14ac:dyDescent="0.3">
      <c r="A443" s="209"/>
      <c r="C443" s="43"/>
      <c r="D443" s="43"/>
      <c r="E443" s="43"/>
      <c r="F443" s="136"/>
      <c r="G443" s="43"/>
      <c r="H443" s="43"/>
      <c r="I443" s="43"/>
      <c r="J443" s="196"/>
      <c r="K443" s="196"/>
      <c r="L443" s="44"/>
      <c r="M443" s="130"/>
      <c r="N443" s="41">
        <f>IF(AND(J443&gt;0,K443&gt;0),N442,  IF(AND(K443&lt;&gt;"",K443&lt;&gt;0),IF(AND(L443="Pago",OR(E443='PC Receitas'!$AZ$16,E443='PC Receitas'!$AZ$17,E443='PC Receitas'!$AZ$18,E443='PC Receitas'!$AZ$19,E443='PC Receitas'!$AZ$20,E443='PC Receitas'!$AZ$21,E443='PC Receitas'!$AZ$22,E443='PC Receitas'!$AZ$23)),N442-K443,N442),IF(AND(L443="Pago",OR(E443='PC Receitas'!$AZ$4,E443='PC Receitas'!$AZ$5,E443='PC Receitas'!$AZ$6)),N442+J443,N442)))</f>
        <v>10600.150000000003</v>
      </c>
      <c r="S443" s="112" t="e">
        <f t="shared" si="24"/>
        <v>#N/A</v>
      </c>
      <c r="T443" s="109" t="e">
        <f t="shared" si="25"/>
        <v>#N/A</v>
      </c>
      <c r="U443" s="109" t="e">
        <f t="shared" si="26"/>
        <v>#N/A</v>
      </c>
      <c r="V443" s="109" t="e">
        <f t="shared" si="27"/>
        <v>#N/A</v>
      </c>
      <c r="W443" s="239" t="e">
        <f>VLOOKUP(E443,'PC Receitas'!$AZ$4:$BB$23,3,FALSE)</f>
        <v>#N/A</v>
      </c>
    </row>
    <row r="444" spans="1:23" ht="19.5" customHeight="1" thickTop="1" thickBot="1" x14ac:dyDescent="0.3">
      <c r="A444" s="209"/>
      <c r="C444" s="43"/>
      <c r="D444" s="43"/>
      <c r="E444" s="43"/>
      <c r="F444" s="136"/>
      <c r="G444" s="43"/>
      <c r="H444" s="43"/>
      <c r="I444" s="43"/>
      <c r="J444" s="196"/>
      <c r="K444" s="196"/>
      <c r="L444" s="44"/>
      <c r="M444" s="130"/>
      <c r="N444" s="41">
        <f>IF(AND(J444&gt;0,K444&gt;0),N443,  IF(AND(K444&lt;&gt;"",K444&lt;&gt;0),IF(AND(L444="Pago",OR(E444='PC Receitas'!$AZ$16,E444='PC Receitas'!$AZ$17,E444='PC Receitas'!$AZ$18,E444='PC Receitas'!$AZ$19,E444='PC Receitas'!$AZ$20,E444='PC Receitas'!$AZ$21,E444='PC Receitas'!$AZ$22,E444='PC Receitas'!$AZ$23)),N443-K444,N443),IF(AND(L444="Pago",OR(E444='PC Receitas'!$AZ$4,E444='PC Receitas'!$AZ$5,E444='PC Receitas'!$AZ$6)),N443+J444,N443)))</f>
        <v>10600.150000000003</v>
      </c>
      <c r="S444" s="112" t="e">
        <f t="shared" si="24"/>
        <v>#N/A</v>
      </c>
      <c r="T444" s="109" t="e">
        <f t="shared" si="25"/>
        <v>#N/A</v>
      </c>
      <c r="U444" s="109" t="e">
        <f t="shared" si="26"/>
        <v>#N/A</v>
      </c>
      <c r="V444" s="109" t="e">
        <f t="shared" si="27"/>
        <v>#N/A</v>
      </c>
      <c r="W444" s="239" t="e">
        <f>VLOOKUP(E444,'PC Receitas'!$AZ$4:$BB$23,3,FALSE)</f>
        <v>#N/A</v>
      </c>
    </row>
    <row r="445" spans="1:23" ht="19.5" customHeight="1" thickTop="1" thickBot="1" x14ac:dyDescent="0.3">
      <c r="A445" s="209"/>
      <c r="C445" s="43"/>
      <c r="D445" s="43"/>
      <c r="E445" s="43"/>
      <c r="F445" s="136"/>
      <c r="G445" s="43"/>
      <c r="H445" s="43"/>
      <c r="I445" s="43"/>
      <c r="J445" s="196"/>
      <c r="K445" s="196"/>
      <c r="L445" s="44"/>
      <c r="M445" s="130"/>
      <c r="N445" s="41">
        <f>IF(AND(J445&gt;0,K445&gt;0),N444,  IF(AND(K445&lt;&gt;"",K445&lt;&gt;0),IF(AND(L445="Pago",OR(E445='PC Receitas'!$AZ$16,E445='PC Receitas'!$AZ$17,E445='PC Receitas'!$AZ$18,E445='PC Receitas'!$AZ$19,E445='PC Receitas'!$AZ$20,E445='PC Receitas'!$AZ$21,E445='PC Receitas'!$AZ$22,E445='PC Receitas'!$AZ$23)),N444-K445,N444),IF(AND(L445="Pago",OR(E445='PC Receitas'!$AZ$4,E445='PC Receitas'!$AZ$5,E445='PC Receitas'!$AZ$6)),N444+J445,N444)))</f>
        <v>10600.150000000003</v>
      </c>
      <c r="S445" s="112" t="e">
        <f t="shared" si="24"/>
        <v>#N/A</v>
      </c>
      <c r="T445" s="109" t="e">
        <f t="shared" si="25"/>
        <v>#N/A</v>
      </c>
      <c r="U445" s="109" t="e">
        <f t="shared" si="26"/>
        <v>#N/A</v>
      </c>
      <c r="V445" s="109" t="e">
        <f t="shared" si="27"/>
        <v>#N/A</v>
      </c>
      <c r="W445" s="239" t="e">
        <f>VLOOKUP(E445,'PC Receitas'!$AZ$4:$BB$23,3,FALSE)</f>
        <v>#N/A</v>
      </c>
    </row>
    <row r="446" spans="1:23" ht="19.5" customHeight="1" thickTop="1" thickBot="1" x14ac:dyDescent="0.3">
      <c r="A446" s="209"/>
      <c r="C446" s="43"/>
      <c r="D446" s="43"/>
      <c r="E446" s="43"/>
      <c r="F446" s="136"/>
      <c r="G446" s="43"/>
      <c r="H446" s="43"/>
      <c r="I446" s="43"/>
      <c r="J446" s="196"/>
      <c r="K446" s="196"/>
      <c r="L446" s="44"/>
      <c r="M446" s="130"/>
      <c r="N446" s="41">
        <f>IF(AND(J446&gt;0,K446&gt;0),N445,  IF(AND(K446&lt;&gt;"",K446&lt;&gt;0),IF(AND(L446="Pago",OR(E446='PC Receitas'!$AZ$16,E446='PC Receitas'!$AZ$17,E446='PC Receitas'!$AZ$18,E446='PC Receitas'!$AZ$19,E446='PC Receitas'!$AZ$20,E446='PC Receitas'!$AZ$21,E446='PC Receitas'!$AZ$22,E446='PC Receitas'!$AZ$23)),N445-K446,N445),IF(AND(L446="Pago",OR(E446='PC Receitas'!$AZ$4,E446='PC Receitas'!$AZ$5,E446='PC Receitas'!$AZ$6)),N445+J446,N445)))</f>
        <v>10600.150000000003</v>
      </c>
      <c r="S446" s="112" t="e">
        <f t="shared" si="24"/>
        <v>#N/A</v>
      </c>
      <c r="T446" s="109" t="e">
        <f t="shared" si="25"/>
        <v>#N/A</v>
      </c>
      <c r="U446" s="109" t="e">
        <f t="shared" si="26"/>
        <v>#N/A</v>
      </c>
      <c r="V446" s="109" t="e">
        <f t="shared" si="27"/>
        <v>#N/A</v>
      </c>
      <c r="W446" s="239" t="e">
        <f>VLOOKUP(E446,'PC Receitas'!$AZ$4:$BB$23,3,FALSE)</f>
        <v>#N/A</v>
      </c>
    </row>
    <row r="447" spans="1:23" ht="19.5" customHeight="1" thickTop="1" thickBot="1" x14ac:dyDescent="0.3">
      <c r="A447" s="209"/>
      <c r="C447" s="43"/>
      <c r="D447" s="43"/>
      <c r="E447" s="43"/>
      <c r="F447" s="136"/>
      <c r="G447" s="43"/>
      <c r="H447" s="43"/>
      <c r="I447" s="43"/>
      <c r="J447" s="196"/>
      <c r="K447" s="196"/>
      <c r="L447" s="44"/>
      <c r="M447" s="130"/>
      <c r="N447" s="41">
        <f>IF(AND(J447&gt;0,K447&gt;0),N446,  IF(AND(K447&lt;&gt;"",K447&lt;&gt;0),IF(AND(L447="Pago",OR(E447='PC Receitas'!$AZ$16,E447='PC Receitas'!$AZ$17,E447='PC Receitas'!$AZ$18,E447='PC Receitas'!$AZ$19,E447='PC Receitas'!$AZ$20,E447='PC Receitas'!$AZ$21,E447='PC Receitas'!$AZ$22,E447='PC Receitas'!$AZ$23)),N446-K447,N446),IF(AND(L447="Pago",OR(E447='PC Receitas'!$AZ$4,E447='PC Receitas'!$AZ$5,E447='PC Receitas'!$AZ$6)),N446+J447,N446)))</f>
        <v>10600.150000000003</v>
      </c>
      <c r="S447" s="112" t="e">
        <f t="shared" si="24"/>
        <v>#N/A</v>
      </c>
      <c r="T447" s="109" t="e">
        <f t="shared" si="25"/>
        <v>#N/A</v>
      </c>
      <c r="U447" s="109" t="e">
        <f t="shared" si="26"/>
        <v>#N/A</v>
      </c>
      <c r="V447" s="109" t="e">
        <f t="shared" si="27"/>
        <v>#N/A</v>
      </c>
      <c r="W447" s="239" t="e">
        <f>VLOOKUP(E447,'PC Receitas'!$AZ$4:$BB$23,3,FALSE)</f>
        <v>#N/A</v>
      </c>
    </row>
    <row r="448" spans="1:23" ht="19.5" customHeight="1" thickTop="1" thickBot="1" x14ac:dyDescent="0.3">
      <c r="A448" s="209"/>
      <c r="C448" s="43"/>
      <c r="D448" s="43"/>
      <c r="E448" s="43"/>
      <c r="F448" s="136"/>
      <c r="G448" s="43"/>
      <c r="H448" s="43"/>
      <c r="I448" s="43"/>
      <c r="J448" s="196"/>
      <c r="K448" s="196"/>
      <c r="L448" s="44"/>
      <c r="M448" s="130"/>
      <c r="N448" s="41">
        <f>IF(AND(J448&gt;0,K448&gt;0),N447,  IF(AND(K448&lt;&gt;"",K448&lt;&gt;0),IF(AND(L448="Pago",OR(E448='PC Receitas'!$AZ$16,E448='PC Receitas'!$AZ$17,E448='PC Receitas'!$AZ$18,E448='PC Receitas'!$AZ$19,E448='PC Receitas'!$AZ$20,E448='PC Receitas'!$AZ$21,E448='PC Receitas'!$AZ$22,E448='PC Receitas'!$AZ$23)),N447-K448,N447),IF(AND(L448="Pago",OR(E448='PC Receitas'!$AZ$4,E448='PC Receitas'!$AZ$5,E448='PC Receitas'!$AZ$6)),N447+J448,N447)))</f>
        <v>10600.150000000003</v>
      </c>
      <c r="S448" s="112" t="e">
        <f t="shared" si="24"/>
        <v>#N/A</v>
      </c>
      <c r="T448" s="109" t="e">
        <f t="shared" si="25"/>
        <v>#N/A</v>
      </c>
      <c r="U448" s="109" t="e">
        <f t="shared" si="26"/>
        <v>#N/A</v>
      </c>
      <c r="V448" s="109" t="e">
        <f t="shared" si="27"/>
        <v>#N/A</v>
      </c>
      <c r="W448" s="239" t="e">
        <f>VLOOKUP(E448,'PC Receitas'!$AZ$4:$BB$23,3,FALSE)</f>
        <v>#N/A</v>
      </c>
    </row>
    <row r="449" spans="1:23" ht="19.5" customHeight="1" thickTop="1" thickBot="1" x14ac:dyDescent="0.3">
      <c r="A449" s="209"/>
      <c r="C449" s="43"/>
      <c r="D449" s="43"/>
      <c r="E449" s="43"/>
      <c r="F449" s="136"/>
      <c r="G449" s="43"/>
      <c r="H449" s="43"/>
      <c r="I449" s="43"/>
      <c r="J449" s="196"/>
      <c r="K449" s="196"/>
      <c r="L449" s="44"/>
      <c r="M449" s="130"/>
      <c r="N449" s="41">
        <f>IF(AND(J449&gt;0,K449&gt;0),N448,  IF(AND(K449&lt;&gt;"",K449&lt;&gt;0),IF(AND(L449="Pago",OR(E449='PC Receitas'!$AZ$16,E449='PC Receitas'!$AZ$17,E449='PC Receitas'!$AZ$18,E449='PC Receitas'!$AZ$19,E449='PC Receitas'!$AZ$20,E449='PC Receitas'!$AZ$21,E449='PC Receitas'!$AZ$22,E449='PC Receitas'!$AZ$23)),N448-K449,N448),IF(AND(L449="Pago",OR(E449='PC Receitas'!$AZ$4,E449='PC Receitas'!$AZ$5,E449='PC Receitas'!$AZ$6)),N448+J449,N448)))</f>
        <v>10600.150000000003</v>
      </c>
      <c r="S449" s="112" t="e">
        <f t="shared" si="24"/>
        <v>#N/A</v>
      </c>
      <c r="T449" s="109" t="e">
        <f t="shared" si="25"/>
        <v>#N/A</v>
      </c>
      <c r="U449" s="109" t="e">
        <f t="shared" si="26"/>
        <v>#N/A</v>
      </c>
      <c r="V449" s="109" t="e">
        <f t="shared" si="27"/>
        <v>#N/A</v>
      </c>
      <c r="W449" s="239" t="e">
        <f>VLOOKUP(E449,'PC Receitas'!$AZ$4:$BB$23,3,FALSE)</f>
        <v>#N/A</v>
      </c>
    </row>
    <row r="450" spans="1:23" ht="19.5" customHeight="1" thickTop="1" thickBot="1" x14ac:dyDescent="0.3">
      <c r="A450" s="209"/>
      <c r="C450" s="43"/>
      <c r="D450" s="43"/>
      <c r="E450" s="43"/>
      <c r="F450" s="136"/>
      <c r="G450" s="43"/>
      <c r="H450" s="43"/>
      <c r="I450" s="43"/>
      <c r="J450" s="196"/>
      <c r="K450" s="196"/>
      <c r="L450" s="44"/>
      <c r="M450" s="130"/>
      <c r="N450" s="41">
        <f>IF(AND(J450&gt;0,K450&gt;0),N449,  IF(AND(K450&lt;&gt;"",K450&lt;&gt;0),IF(AND(L450="Pago",OR(E450='PC Receitas'!$AZ$16,E450='PC Receitas'!$AZ$17,E450='PC Receitas'!$AZ$18,E450='PC Receitas'!$AZ$19,E450='PC Receitas'!$AZ$20,E450='PC Receitas'!$AZ$21,E450='PC Receitas'!$AZ$22,E450='PC Receitas'!$AZ$23)),N449-K450,N449),IF(AND(L450="Pago",OR(E450='PC Receitas'!$AZ$4,E450='PC Receitas'!$AZ$5,E450='PC Receitas'!$AZ$6)),N449+J450,N449)))</f>
        <v>10600.150000000003</v>
      </c>
      <c r="S450" s="112" t="e">
        <f t="shared" si="24"/>
        <v>#N/A</v>
      </c>
      <c r="T450" s="109" t="e">
        <f t="shared" si="25"/>
        <v>#N/A</v>
      </c>
      <c r="U450" s="109" t="e">
        <f t="shared" si="26"/>
        <v>#N/A</v>
      </c>
      <c r="V450" s="109" t="e">
        <f t="shared" si="27"/>
        <v>#N/A</v>
      </c>
      <c r="W450" s="239" t="e">
        <f>VLOOKUP(E450,'PC Receitas'!$AZ$4:$BB$23,3,FALSE)</f>
        <v>#N/A</v>
      </c>
    </row>
    <row r="451" spans="1:23" ht="19.5" customHeight="1" thickTop="1" thickBot="1" x14ac:dyDescent="0.3">
      <c r="A451" s="209"/>
      <c r="C451" s="43"/>
      <c r="D451" s="43"/>
      <c r="E451" s="43"/>
      <c r="F451" s="136"/>
      <c r="G451" s="43"/>
      <c r="H451" s="43"/>
      <c r="I451" s="43"/>
      <c r="J451" s="196"/>
      <c r="K451" s="196"/>
      <c r="L451" s="44"/>
      <c r="M451" s="130"/>
      <c r="N451" s="41">
        <f>IF(AND(J451&gt;0,K451&gt;0),N450,  IF(AND(K451&lt;&gt;"",K451&lt;&gt;0),IF(AND(L451="Pago",OR(E451='PC Receitas'!$AZ$16,E451='PC Receitas'!$AZ$17,E451='PC Receitas'!$AZ$18,E451='PC Receitas'!$AZ$19,E451='PC Receitas'!$AZ$20,E451='PC Receitas'!$AZ$21,E451='PC Receitas'!$AZ$22,E451='PC Receitas'!$AZ$23)),N450-K451,N450),IF(AND(L451="Pago",OR(E451='PC Receitas'!$AZ$4,E451='PC Receitas'!$AZ$5,E451='PC Receitas'!$AZ$6)),N450+J451,N450)))</f>
        <v>10600.150000000003</v>
      </c>
      <c r="S451" s="112" t="e">
        <f t="shared" si="24"/>
        <v>#N/A</v>
      </c>
      <c r="T451" s="109" t="e">
        <f t="shared" si="25"/>
        <v>#N/A</v>
      </c>
      <c r="U451" s="109" t="e">
        <f t="shared" si="26"/>
        <v>#N/A</v>
      </c>
      <c r="V451" s="109" t="e">
        <f t="shared" si="27"/>
        <v>#N/A</v>
      </c>
      <c r="W451" s="239" t="e">
        <f>VLOOKUP(E451,'PC Receitas'!$AZ$4:$BB$23,3,FALSE)</f>
        <v>#N/A</v>
      </c>
    </row>
    <row r="452" spans="1:23" ht="19.5" customHeight="1" thickTop="1" thickBot="1" x14ac:dyDescent="0.3">
      <c r="A452" s="209"/>
      <c r="C452" s="43"/>
      <c r="D452" s="43"/>
      <c r="E452" s="43"/>
      <c r="F452" s="136"/>
      <c r="G452" s="43"/>
      <c r="H452" s="43"/>
      <c r="I452" s="43"/>
      <c r="J452" s="196"/>
      <c r="K452" s="196"/>
      <c r="L452" s="44"/>
      <c r="M452" s="130"/>
      <c r="N452" s="41">
        <f>IF(AND(J452&gt;0,K452&gt;0),N451,  IF(AND(K452&lt;&gt;"",K452&lt;&gt;0),IF(AND(L452="Pago",OR(E452='PC Receitas'!$AZ$16,E452='PC Receitas'!$AZ$17,E452='PC Receitas'!$AZ$18,E452='PC Receitas'!$AZ$19,E452='PC Receitas'!$AZ$20,E452='PC Receitas'!$AZ$21,E452='PC Receitas'!$AZ$22,E452='PC Receitas'!$AZ$23)),N451-K452,N451),IF(AND(L452="Pago",OR(E452='PC Receitas'!$AZ$4,E452='PC Receitas'!$AZ$5,E452='PC Receitas'!$AZ$6)),N451+J452,N451)))</f>
        <v>10600.150000000003</v>
      </c>
      <c r="S452" s="112" t="e">
        <f t="shared" si="24"/>
        <v>#N/A</v>
      </c>
      <c r="T452" s="109" t="e">
        <f t="shared" si="25"/>
        <v>#N/A</v>
      </c>
      <c r="U452" s="109" t="e">
        <f t="shared" si="26"/>
        <v>#N/A</v>
      </c>
      <c r="V452" s="109" t="e">
        <f t="shared" si="27"/>
        <v>#N/A</v>
      </c>
      <c r="W452" s="239" t="e">
        <f>VLOOKUP(E452,'PC Receitas'!$AZ$4:$BB$23,3,FALSE)</f>
        <v>#N/A</v>
      </c>
    </row>
    <row r="453" spans="1:23" ht="19.5" customHeight="1" thickTop="1" thickBot="1" x14ac:dyDescent="0.3">
      <c r="A453" s="209"/>
      <c r="C453" s="43"/>
      <c r="D453" s="43"/>
      <c r="E453" s="43"/>
      <c r="F453" s="136"/>
      <c r="G453" s="43"/>
      <c r="H453" s="43"/>
      <c r="I453" s="43"/>
      <c r="J453" s="196"/>
      <c r="K453" s="196"/>
      <c r="L453" s="44"/>
      <c r="M453" s="130"/>
      <c r="N453" s="41">
        <f>IF(AND(J453&gt;0,K453&gt;0),N452,  IF(AND(K453&lt;&gt;"",K453&lt;&gt;0),IF(AND(L453="Pago",OR(E453='PC Receitas'!$AZ$16,E453='PC Receitas'!$AZ$17,E453='PC Receitas'!$AZ$18,E453='PC Receitas'!$AZ$19,E453='PC Receitas'!$AZ$20,E453='PC Receitas'!$AZ$21,E453='PC Receitas'!$AZ$22,E453='PC Receitas'!$AZ$23)),N452-K453,N452),IF(AND(L453="Pago",OR(E453='PC Receitas'!$AZ$4,E453='PC Receitas'!$AZ$5,E453='PC Receitas'!$AZ$6)),N452+J453,N452)))</f>
        <v>10600.150000000003</v>
      </c>
      <c r="S453" s="112" t="e">
        <f t="shared" si="24"/>
        <v>#N/A</v>
      </c>
      <c r="T453" s="109" t="e">
        <f t="shared" si="25"/>
        <v>#N/A</v>
      </c>
      <c r="U453" s="109" t="e">
        <f t="shared" si="26"/>
        <v>#N/A</v>
      </c>
      <c r="V453" s="109" t="e">
        <f t="shared" si="27"/>
        <v>#N/A</v>
      </c>
      <c r="W453" s="239" t="e">
        <f>VLOOKUP(E453,'PC Receitas'!$AZ$4:$BB$23,3,FALSE)</f>
        <v>#N/A</v>
      </c>
    </row>
    <row r="454" spans="1:23" ht="19.5" customHeight="1" thickTop="1" thickBot="1" x14ac:dyDescent="0.3">
      <c r="A454" s="209"/>
      <c r="C454" s="43"/>
      <c r="D454" s="43"/>
      <c r="E454" s="43"/>
      <c r="F454" s="136"/>
      <c r="G454" s="43"/>
      <c r="H454" s="43"/>
      <c r="I454" s="43"/>
      <c r="J454" s="196"/>
      <c r="K454" s="196"/>
      <c r="L454" s="44"/>
      <c r="M454" s="130"/>
      <c r="N454" s="41">
        <f>IF(AND(J454&gt;0,K454&gt;0),N453,  IF(AND(K454&lt;&gt;"",K454&lt;&gt;0),IF(AND(L454="Pago",OR(E454='PC Receitas'!$AZ$16,E454='PC Receitas'!$AZ$17,E454='PC Receitas'!$AZ$18,E454='PC Receitas'!$AZ$19,E454='PC Receitas'!$AZ$20,E454='PC Receitas'!$AZ$21,E454='PC Receitas'!$AZ$22,E454='PC Receitas'!$AZ$23)),N453-K454,N453),IF(AND(L454="Pago",OR(E454='PC Receitas'!$AZ$4,E454='PC Receitas'!$AZ$5,E454='PC Receitas'!$AZ$6)),N453+J454,N453)))</f>
        <v>10600.150000000003</v>
      </c>
      <c r="S454" s="112" t="e">
        <f t="shared" ref="S454:S517" si="28">IF(W454="DESPESAS_COM_RH","Despesa",IF(W454="DESPESAS_OPERACIONAIS","Despesa",IF(W454="DESPESAS_DE_MARKETING","Despesa",IF(W454="IMPOSTOS","Despesa",IF(W454="INVESTIMENTOS","Despesa","")))))</f>
        <v>#N/A</v>
      </c>
      <c r="T454" s="109" t="e">
        <f t="shared" ref="T454:T517" si="29">IF(W454="DESPESAS_COM_PRODUTOS","Despesa",IF(W454="DESPESAS_COM_SERVICOS","Despesa",IF(W454="DESPESAS_NAO_OPERACIONAIS","Despesa","")))</f>
        <v>#N/A</v>
      </c>
      <c r="U454" s="109" t="e">
        <f t="shared" ref="U454:U517" si="30">IF(W454="RECEITAS_COM_PRODUTO","Receita",IF(W454="RECEITAS_COM_SERVICOS","Receita",IF(W454="RECEITAS_NAO_OPERACIONAIS","Receita","")))</f>
        <v>#N/A</v>
      </c>
      <c r="V454" s="109" t="e">
        <f t="shared" ref="V454:V517" si="31">IF(S454&lt;&gt;"",S454,IF(T454&lt;&gt;"",T454,IF(U454&lt;&gt;"",U454,"")))</f>
        <v>#N/A</v>
      </c>
      <c r="W454" s="239" t="e">
        <f>VLOOKUP(E454,'PC Receitas'!$AZ$4:$BB$23,3,FALSE)</f>
        <v>#N/A</v>
      </c>
    </row>
    <row r="455" spans="1:23" ht="19.5" customHeight="1" thickTop="1" thickBot="1" x14ac:dyDescent="0.3">
      <c r="A455" s="209"/>
      <c r="C455" s="43"/>
      <c r="D455" s="43"/>
      <c r="E455" s="43"/>
      <c r="F455" s="136"/>
      <c r="G455" s="43"/>
      <c r="H455" s="43"/>
      <c r="I455" s="43"/>
      <c r="J455" s="196"/>
      <c r="K455" s="196"/>
      <c r="L455" s="44"/>
      <c r="M455" s="130"/>
      <c r="N455" s="41">
        <f>IF(AND(J455&gt;0,K455&gt;0),N454,  IF(AND(K455&lt;&gt;"",K455&lt;&gt;0),IF(AND(L455="Pago",OR(E455='PC Receitas'!$AZ$16,E455='PC Receitas'!$AZ$17,E455='PC Receitas'!$AZ$18,E455='PC Receitas'!$AZ$19,E455='PC Receitas'!$AZ$20,E455='PC Receitas'!$AZ$21,E455='PC Receitas'!$AZ$22,E455='PC Receitas'!$AZ$23)),N454-K455,N454),IF(AND(L455="Pago",OR(E455='PC Receitas'!$AZ$4,E455='PC Receitas'!$AZ$5,E455='PC Receitas'!$AZ$6)),N454+J455,N454)))</f>
        <v>10600.150000000003</v>
      </c>
      <c r="S455" s="112" t="e">
        <f t="shared" si="28"/>
        <v>#N/A</v>
      </c>
      <c r="T455" s="109" t="e">
        <f t="shared" si="29"/>
        <v>#N/A</v>
      </c>
      <c r="U455" s="109" t="e">
        <f t="shared" si="30"/>
        <v>#N/A</v>
      </c>
      <c r="V455" s="109" t="e">
        <f t="shared" si="31"/>
        <v>#N/A</v>
      </c>
      <c r="W455" s="239" t="e">
        <f>VLOOKUP(E455,'PC Receitas'!$AZ$4:$BB$23,3,FALSE)</f>
        <v>#N/A</v>
      </c>
    </row>
    <row r="456" spans="1:23" ht="19.5" customHeight="1" thickTop="1" thickBot="1" x14ac:dyDescent="0.3">
      <c r="A456" s="209"/>
      <c r="C456" s="43"/>
      <c r="D456" s="43"/>
      <c r="E456" s="43"/>
      <c r="F456" s="136"/>
      <c r="G456" s="43"/>
      <c r="H456" s="43"/>
      <c r="I456" s="43"/>
      <c r="J456" s="196"/>
      <c r="K456" s="196"/>
      <c r="L456" s="44"/>
      <c r="M456" s="130"/>
      <c r="N456" s="41">
        <f>IF(AND(J456&gt;0,K456&gt;0),N455,  IF(AND(K456&lt;&gt;"",K456&lt;&gt;0),IF(AND(L456="Pago",OR(E456='PC Receitas'!$AZ$16,E456='PC Receitas'!$AZ$17,E456='PC Receitas'!$AZ$18,E456='PC Receitas'!$AZ$19,E456='PC Receitas'!$AZ$20,E456='PC Receitas'!$AZ$21,E456='PC Receitas'!$AZ$22,E456='PC Receitas'!$AZ$23)),N455-K456,N455),IF(AND(L456="Pago",OR(E456='PC Receitas'!$AZ$4,E456='PC Receitas'!$AZ$5,E456='PC Receitas'!$AZ$6)),N455+J456,N455)))</f>
        <v>10600.150000000003</v>
      </c>
      <c r="S456" s="112" t="e">
        <f t="shared" si="28"/>
        <v>#N/A</v>
      </c>
      <c r="T456" s="109" t="e">
        <f t="shared" si="29"/>
        <v>#N/A</v>
      </c>
      <c r="U456" s="109" t="e">
        <f t="shared" si="30"/>
        <v>#N/A</v>
      </c>
      <c r="V456" s="109" t="e">
        <f t="shared" si="31"/>
        <v>#N/A</v>
      </c>
      <c r="W456" s="239" t="e">
        <f>VLOOKUP(E456,'PC Receitas'!$AZ$4:$BB$23,3,FALSE)</f>
        <v>#N/A</v>
      </c>
    </row>
    <row r="457" spans="1:23" ht="19.5" customHeight="1" thickTop="1" thickBot="1" x14ac:dyDescent="0.3">
      <c r="A457" s="209"/>
      <c r="C457" s="43"/>
      <c r="D457" s="43"/>
      <c r="E457" s="43"/>
      <c r="F457" s="136"/>
      <c r="G457" s="43"/>
      <c r="H457" s="43"/>
      <c r="I457" s="43"/>
      <c r="J457" s="196"/>
      <c r="K457" s="196"/>
      <c r="L457" s="44"/>
      <c r="M457" s="130"/>
      <c r="N457" s="41">
        <f>IF(AND(J457&gt;0,K457&gt;0),N456,  IF(AND(K457&lt;&gt;"",K457&lt;&gt;0),IF(AND(L457="Pago",OR(E457='PC Receitas'!$AZ$16,E457='PC Receitas'!$AZ$17,E457='PC Receitas'!$AZ$18,E457='PC Receitas'!$AZ$19,E457='PC Receitas'!$AZ$20,E457='PC Receitas'!$AZ$21,E457='PC Receitas'!$AZ$22,E457='PC Receitas'!$AZ$23)),N456-K457,N456),IF(AND(L457="Pago",OR(E457='PC Receitas'!$AZ$4,E457='PC Receitas'!$AZ$5,E457='PC Receitas'!$AZ$6)),N456+J457,N456)))</f>
        <v>10600.150000000003</v>
      </c>
      <c r="S457" s="112" t="e">
        <f t="shared" si="28"/>
        <v>#N/A</v>
      </c>
      <c r="T457" s="109" t="e">
        <f t="shared" si="29"/>
        <v>#N/A</v>
      </c>
      <c r="U457" s="109" t="e">
        <f t="shared" si="30"/>
        <v>#N/A</v>
      </c>
      <c r="V457" s="109" t="e">
        <f t="shared" si="31"/>
        <v>#N/A</v>
      </c>
      <c r="W457" s="239" t="e">
        <f>VLOOKUP(E457,'PC Receitas'!$AZ$4:$BB$23,3,FALSE)</f>
        <v>#N/A</v>
      </c>
    </row>
    <row r="458" spans="1:23" ht="19.5" customHeight="1" thickTop="1" thickBot="1" x14ac:dyDescent="0.3">
      <c r="A458" s="209"/>
      <c r="C458" s="43"/>
      <c r="D458" s="43"/>
      <c r="E458" s="43"/>
      <c r="F458" s="136"/>
      <c r="G458" s="43"/>
      <c r="H458" s="43"/>
      <c r="I458" s="43"/>
      <c r="J458" s="196"/>
      <c r="K458" s="196"/>
      <c r="L458" s="44"/>
      <c r="M458" s="130"/>
      <c r="N458" s="41">
        <f>IF(AND(J458&gt;0,K458&gt;0),N457,  IF(AND(K458&lt;&gt;"",K458&lt;&gt;0),IF(AND(L458="Pago",OR(E458='PC Receitas'!$AZ$16,E458='PC Receitas'!$AZ$17,E458='PC Receitas'!$AZ$18,E458='PC Receitas'!$AZ$19,E458='PC Receitas'!$AZ$20,E458='PC Receitas'!$AZ$21,E458='PC Receitas'!$AZ$22,E458='PC Receitas'!$AZ$23)),N457-K458,N457),IF(AND(L458="Pago",OR(E458='PC Receitas'!$AZ$4,E458='PC Receitas'!$AZ$5,E458='PC Receitas'!$AZ$6)),N457+J458,N457)))</f>
        <v>10600.150000000003</v>
      </c>
      <c r="S458" s="112" t="e">
        <f t="shared" si="28"/>
        <v>#N/A</v>
      </c>
      <c r="T458" s="109" t="e">
        <f t="shared" si="29"/>
        <v>#N/A</v>
      </c>
      <c r="U458" s="109" t="e">
        <f t="shared" si="30"/>
        <v>#N/A</v>
      </c>
      <c r="V458" s="109" t="e">
        <f t="shared" si="31"/>
        <v>#N/A</v>
      </c>
      <c r="W458" s="239" t="e">
        <f>VLOOKUP(E458,'PC Receitas'!$AZ$4:$BB$23,3,FALSE)</f>
        <v>#N/A</v>
      </c>
    </row>
    <row r="459" spans="1:23" ht="19.5" customHeight="1" thickTop="1" thickBot="1" x14ac:dyDescent="0.3">
      <c r="A459" s="209"/>
      <c r="C459" s="43"/>
      <c r="D459" s="43"/>
      <c r="E459" s="43"/>
      <c r="F459" s="136"/>
      <c r="G459" s="43"/>
      <c r="H459" s="43"/>
      <c r="I459" s="43"/>
      <c r="J459" s="196"/>
      <c r="K459" s="196"/>
      <c r="L459" s="44"/>
      <c r="M459" s="130"/>
      <c r="N459" s="41">
        <f>IF(AND(J459&gt;0,K459&gt;0),N458,  IF(AND(K459&lt;&gt;"",K459&lt;&gt;0),IF(AND(L459="Pago",OR(E459='PC Receitas'!$AZ$16,E459='PC Receitas'!$AZ$17,E459='PC Receitas'!$AZ$18,E459='PC Receitas'!$AZ$19,E459='PC Receitas'!$AZ$20,E459='PC Receitas'!$AZ$21,E459='PC Receitas'!$AZ$22,E459='PC Receitas'!$AZ$23)),N458-K459,N458),IF(AND(L459="Pago",OR(E459='PC Receitas'!$AZ$4,E459='PC Receitas'!$AZ$5,E459='PC Receitas'!$AZ$6)),N458+J459,N458)))</f>
        <v>10600.150000000003</v>
      </c>
      <c r="S459" s="112" t="e">
        <f t="shared" si="28"/>
        <v>#N/A</v>
      </c>
      <c r="T459" s="109" t="e">
        <f t="shared" si="29"/>
        <v>#N/A</v>
      </c>
      <c r="U459" s="109" t="e">
        <f t="shared" si="30"/>
        <v>#N/A</v>
      </c>
      <c r="V459" s="109" t="e">
        <f t="shared" si="31"/>
        <v>#N/A</v>
      </c>
      <c r="W459" s="239" t="e">
        <f>VLOOKUP(E459,'PC Receitas'!$AZ$4:$BB$23,3,FALSE)</f>
        <v>#N/A</v>
      </c>
    </row>
    <row r="460" spans="1:23" ht="19.5" customHeight="1" thickTop="1" thickBot="1" x14ac:dyDescent="0.3">
      <c r="A460" s="209"/>
      <c r="C460" s="43"/>
      <c r="D460" s="43"/>
      <c r="E460" s="43"/>
      <c r="F460" s="136"/>
      <c r="G460" s="43"/>
      <c r="H460" s="43"/>
      <c r="I460" s="43"/>
      <c r="J460" s="196"/>
      <c r="K460" s="196"/>
      <c r="L460" s="44"/>
      <c r="M460" s="130"/>
      <c r="N460" s="41">
        <f>IF(AND(J460&gt;0,K460&gt;0),N459,  IF(AND(K460&lt;&gt;"",K460&lt;&gt;0),IF(AND(L460="Pago",OR(E460='PC Receitas'!$AZ$16,E460='PC Receitas'!$AZ$17,E460='PC Receitas'!$AZ$18,E460='PC Receitas'!$AZ$19,E460='PC Receitas'!$AZ$20,E460='PC Receitas'!$AZ$21,E460='PC Receitas'!$AZ$22,E460='PC Receitas'!$AZ$23)),N459-K460,N459),IF(AND(L460="Pago",OR(E460='PC Receitas'!$AZ$4,E460='PC Receitas'!$AZ$5,E460='PC Receitas'!$AZ$6)),N459+J460,N459)))</f>
        <v>10600.150000000003</v>
      </c>
      <c r="S460" s="112" t="e">
        <f t="shared" si="28"/>
        <v>#N/A</v>
      </c>
      <c r="T460" s="109" t="e">
        <f t="shared" si="29"/>
        <v>#N/A</v>
      </c>
      <c r="U460" s="109" t="e">
        <f t="shared" si="30"/>
        <v>#N/A</v>
      </c>
      <c r="V460" s="109" t="e">
        <f t="shared" si="31"/>
        <v>#N/A</v>
      </c>
      <c r="W460" s="239" t="e">
        <f>VLOOKUP(E460,'PC Receitas'!$AZ$4:$BB$23,3,FALSE)</f>
        <v>#N/A</v>
      </c>
    </row>
    <row r="461" spans="1:23" ht="19.5" customHeight="1" thickTop="1" thickBot="1" x14ac:dyDescent="0.3">
      <c r="A461" s="209"/>
      <c r="C461" s="43"/>
      <c r="D461" s="43"/>
      <c r="E461" s="43"/>
      <c r="F461" s="136"/>
      <c r="G461" s="43"/>
      <c r="H461" s="43"/>
      <c r="I461" s="43"/>
      <c r="J461" s="196"/>
      <c r="K461" s="196"/>
      <c r="L461" s="44"/>
      <c r="M461" s="130"/>
      <c r="N461" s="41">
        <f>IF(AND(J461&gt;0,K461&gt;0),N460,  IF(AND(K461&lt;&gt;"",K461&lt;&gt;0),IF(AND(L461="Pago",OR(E461='PC Receitas'!$AZ$16,E461='PC Receitas'!$AZ$17,E461='PC Receitas'!$AZ$18,E461='PC Receitas'!$AZ$19,E461='PC Receitas'!$AZ$20,E461='PC Receitas'!$AZ$21,E461='PC Receitas'!$AZ$22,E461='PC Receitas'!$AZ$23)),N460-K461,N460),IF(AND(L461="Pago",OR(E461='PC Receitas'!$AZ$4,E461='PC Receitas'!$AZ$5,E461='PC Receitas'!$AZ$6)),N460+J461,N460)))</f>
        <v>10600.150000000003</v>
      </c>
      <c r="S461" s="112" t="e">
        <f t="shared" si="28"/>
        <v>#N/A</v>
      </c>
      <c r="T461" s="109" t="e">
        <f t="shared" si="29"/>
        <v>#N/A</v>
      </c>
      <c r="U461" s="109" t="e">
        <f t="shared" si="30"/>
        <v>#N/A</v>
      </c>
      <c r="V461" s="109" t="e">
        <f t="shared" si="31"/>
        <v>#N/A</v>
      </c>
      <c r="W461" s="239" t="e">
        <f>VLOOKUP(E461,'PC Receitas'!$AZ$4:$BB$23,3,FALSE)</f>
        <v>#N/A</v>
      </c>
    </row>
    <row r="462" spans="1:23" ht="19.5" customHeight="1" thickTop="1" thickBot="1" x14ac:dyDescent="0.3">
      <c r="A462" s="209"/>
      <c r="C462" s="43"/>
      <c r="D462" s="43"/>
      <c r="E462" s="43"/>
      <c r="F462" s="136"/>
      <c r="G462" s="43"/>
      <c r="H462" s="43"/>
      <c r="I462" s="43"/>
      <c r="J462" s="196"/>
      <c r="K462" s="196"/>
      <c r="L462" s="44"/>
      <c r="M462" s="130"/>
      <c r="N462" s="41">
        <f>IF(AND(J462&gt;0,K462&gt;0),N461,  IF(AND(K462&lt;&gt;"",K462&lt;&gt;0),IF(AND(L462="Pago",OR(E462='PC Receitas'!$AZ$16,E462='PC Receitas'!$AZ$17,E462='PC Receitas'!$AZ$18,E462='PC Receitas'!$AZ$19,E462='PC Receitas'!$AZ$20,E462='PC Receitas'!$AZ$21,E462='PC Receitas'!$AZ$22,E462='PC Receitas'!$AZ$23)),N461-K462,N461),IF(AND(L462="Pago",OR(E462='PC Receitas'!$AZ$4,E462='PC Receitas'!$AZ$5,E462='PC Receitas'!$AZ$6)),N461+J462,N461)))</f>
        <v>10600.150000000003</v>
      </c>
      <c r="S462" s="112" t="e">
        <f t="shared" si="28"/>
        <v>#N/A</v>
      </c>
      <c r="T462" s="109" t="e">
        <f t="shared" si="29"/>
        <v>#N/A</v>
      </c>
      <c r="U462" s="109" t="e">
        <f t="shared" si="30"/>
        <v>#N/A</v>
      </c>
      <c r="V462" s="109" t="e">
        <f t="shared" si="31"/>
        <v>#N/A</v>
      </c>
      <c r="W462" s="239" t="e">
        <f>VLOOKUP(E462,'PC Receitas'!$AZ$4:$BB$23,3,FALSE)</f>
        <v>#N/A</v>
      </c>
    </row>
    <row r="463" spans="1:23" ht="19.5" customHeight="1" thickTop="1" thickBot="1" x14ac:dyDescent="0.3">
      <c r="A463" s="209"/>
      <c r="C463" s="43"/>
      <c r="D463" s="43"/>
      <c r="E463" s="43"/>
      <c r="F463" s="136"/>
      <c r="G463" s="43"/>
      <c r="H463" s="43"/>
      <c r="I463" s="43"/>
      <c r="J463" s="196"/>
      <c r="K463" s="196"/>
      <c r="L463" s="44"/>
      <c r="M463" s="130"/>
      <c r="N463" s="41">
        <f>IF(AND(J463&gt;0,K463&gt;0),N462,  IF(AND(K463&lt;&gt;"",K463&lt;&gt;0),IF(AND(L463="Pago",OR(E463='PC Receitas'!$AZ$16,E463='PC Receitas'!$AZ$17,E463='PC Receitas'!$AZ$18,E463='PC Receitas'!$AZ$19,E463='PC Receitas'!$AZ$20,E463='PC Receitas'!$AZ$21,E463='PC Receitas'!$AZ$22,E463='PC Receitas'!$AZ$23)),N462-K463,N462),IF(AND(L463="Pago",OR(E463='PC Receitas'!$AZ$4,E463='PC Receitas'!$AZ$5,E463='PC Receitas'!$AZ$6)),N462+J463,N462)))</f>
        <v>10600.150000000003</v>
      </c>
      <c r="S463" s="112" t="e">
        <f t="shared" si="28"/>
        <v>#N/A</v>
      </c>
      <c r="T463" s="109" t="e">
        <f t="shared" si="29"/>
        <v>#N/A</v>
      </c>
      <c r="U463" s="109" t="e">
        <f t="shared" si="30"/>
        <v>#N/A</v>
      </c>
      <c r="V463" s="109" t="e">
        <f t="shared" si="31"/>
        <v>#N/A</v>
      </c>
      <c r="W463" s="239" t="e">
        <f>VLOOKUP(E463,'PC Receitas'!$AZ$4:$BB$23,3,FALSE)</f>
        <v>#N/A</v>
      </c>
    </row>
    <row r="464" spans="1:23" ht="19.5" customHeight="1" thickTop="1" thickBot="1" x14ac:dyDescent="0.3">
      <c r="A464" s="209"/>
      <c r="C464" s="43"/>
      <c r="D464" s="43"/>
      <c r="E464" s="43"/>
      <c r="F464" s="136"/>
      <c r="G464" s="43"/>
      <c r="H464" s="43"/>
      <c r="I464" s="43"/>
      <c r="J464" s="196"/>
      <c r="K464" s="196"/>
      <c r="L464" s="44"/>
      <c r="M464" s="130"/>
      <c r="N464" s="41">
        <f>IF(AND(J464&gt;0,K464&gt;0),N463,  IF(AND(K464&lt;&gt;"",K464&lt;&gt;0),IF(AND(L464="Pago",OR(E464='PC Receitas'!$AZ$16,E464='PC Receitas'!$AZ$17,E464='PC Receitas'!$AZ$18,E464='PC Receitas'!$AZ$19,E464='PC Receitas'!$AZ$20,E464='PC Receitas'!$AZ$21,E464='PC Receitas'!$AZ$22,E464='PC Receitas'!$AZ$23)),N463-K464,N463),IF(AND(L464="Pago",OR(E464='PC Receitas'!$AZ$4,E464='PC Receitas'!$AZ$5,E464='PC Receitas'!$AZ$6)),N463+J464,N463)))</f>
        <v>10600.150000000003</v>
      </c>
      <c r="S464" s="112" t="e">
        <f t="shared" si="28"/>
        <v>#N/A</v>
      </c>
      <c r="T464" s="109" t="e">
        <f t="shared" si="29"/>
        <v>#N/A</v>
      </c>
      <c r="U464" s="109" t="e">
        <f t="shared" si="30"/>
        <v>#N/A</v>
      </c>
      <c r="V464" s="109" t="e">
        <f t="shared" si="31"/>
        <v>#N/A</v>
      </c>
      <c r="W464" s="239" t="e">
        <f>VLOOKUP(E464,'PC Receitas'!$AZ$4:$BB$23,3,FALSE)</f>
        <v>#N/A</v>
      </c>
    </row>
    <row r="465" spans="1:23" ht="19.5" customHeight="1" thickTop="1" thickBot="1" x14ac:dyDescent="0.3">
      <c r="A465" s="209"/>
      <c r="C465" s="43"/>
      <c r="D465" s="43"/>
      <c r="E465" s="43"/>
      <c r="F465" s="136"/>
      <c r="G465" s="43"/>
      <c r="H465" s="43"/>
      <c r="I465" s="43"/>
      <c r="J465" s="196"/>
      <c r="K465" s="196"/>
      <c r="L465" s="44"/>
      <c r="M465" s="130"/>
      <c r="N465" s="41">
        <f>IF(AND(J465&gt;0,K465&gt;0),N464,  IF(AND(K465&lt;&gt;"",K465&lt;&gt;0),IF(AND(L465="Pago",OR(E465='PC Receitas'!$AZ$16,E465='PC Receitas'!$AZ$17,E465='PC Receitas'!$AZ$18,E465='PC Receitas'!$AZ$19,E465='PC Receitas'!$AZ$20,E465='PC Receitas'!$AZ$21,E465='PC Receitas'!$AZ$22,E465='PC Receitas'!$AZ$23)),N464-K465,N464),IF(AND(L465="Pago",OR(E465='PC Receitas'!$AZ$4,E465='PC Receitas'!$AZ$5,E465='PC Receitas'!$AZ$6)),N464+J465,N464)))</f>
        <v>10600.150000000003</v>
      </c>
      <c r="S465" s="112" t="e">
        <f t="shared" si="28"/>
        <v>#N/A</v>
      </c>
      <c r="T465" s="109" t="e">
        <f t="shared" si="29"/>
        <v>#N/A</v>
      </c>
      <c r="U465" s="109" t="e">
        <f t="shared" si="30"/>
        <v>#N/A</v>
      </c>
      <c r="V465" s="109" t="e">
        <f t="shared" si="31"/>
        <v>#N/A</v>
      </c>
      <c r="W465" s="239" t="e">
        <f>VLOOKUP(E465,'PC Receitas'!$AZ$4:$BB$23,3,FALSE)</f>
        <v>#N/A</v>
      </c>
    </row>
    <row r="466" spans="1:23" ht="19.5" customHeight="1" thickTop="1" thickBot="1" x14ac:dyDescent="0.3">
      <c r="A466" s="209"/>
      <c r="C466" s="43"/>
      <c r="D466" s="43"/>
      <c r="E466" s="43"/>
      <c r="F466" s="136"/>
      <c r="G466" s="43"/>
      <c r="H466" s="43"/>
      <c r="I466" s="43"/>
      <c r="J466" s="196"/>
      <c r="K466" s="196"/>
      <c r="L466" s="44"/>
      <c r="M466" s="130"/>
      <c r="N466" s="41">
        <f>IF(AND(J466&gt;0,K466&gt;0),N465,  IF(AND(K466&lt;&gt;"",K466&lt;&gt;0),IF(AND(L466="Pago",OR(E466='PC Receitas'!$AZ$16,E466='PC Receitas'!$AZ$17,E466='PC Receitas'!$AZ$18,E466='PC Receitas'!$AZ$19,E466='PC Receitas'!$AZ$20,E466='PC Receitas'!$AZ$21,E466='PC Receitas'!$AZ$22,E466='PC Receitas'!$AZ$23)),N465-K466,N465),IF(AND(L466="Pago",OR(E466='PC Receitas'!$AZ$4,E466='PC Receitas'!$AZ$5,E466='PC Receitas'!$AZ$6)),N465+J466,N465)))</f>
        <v>10600.150000000003</v>
      </c>
      <c r="S466" s="112" t="e">
        <f t="shared" si="28"/>
        <v>#N/A</v>
      </c>
      <c r="T466" s="109" t="e">
        <f t="shared" si="29"/>
        <v>#N/A</v>
      </c>
      <c r="U466" s="109" t="e">
        <f t="shared" si="30"/>
        <v>#N/A</v>
      </c>
      <c r="V466" s="109" t="e">
        <f t="shared" si="31"/>
        <v>#N/A</v>
      </c>
      <c r="W466" s="239" t="e">
        <f>VLOOKUP(E466,'PC Receitas'!$AZ$4:$BB$23,3,FALSE)</f>
        <v>#N/A</v>
      </c>
    </row>
    <row r="467" spans="1:23" ht="19.5" customHeight="1" thickTop="1" thickBot="1" x14ac:dyDescent="0.3">
      <c r="A467" s="209"/>
      <c r="C467" s="43"/>
      <c r="D467" s="43"/>
      <c r="E467" s="43"/>
      <c r="F467" s="136"/>
      <c r="G467" s="43"/>
      <c r="H467" s="43"/>
      <c r="I467" s="43"/>
      <c r="J467" s="196"/>
      <c r="K467" s="196"/>
      <c r="L467" s="44"/>
      <c r="M467" s="130"/>
      <c r="N467" s="41">
        <f>IF(AND(J467&gt;0,K467&gt;0),N466,  IF(AND(K467&lt;&gt;"",K467&lt;&gt;0),IF(AND(L467="Pago",OR(E467='PC Receitas'!$AZ$16,E467='PC Receitas'!$AZ$17,E467='PC Receitas'!$AZ$18,E467='PC Receitas'!$AZ$19,E467='PC Receitas'!$AZ$20,E467='PC Receitas'!$AZ$21,E467='PC Receitas'!$AZ$22,E467='PC Receitas'!$AZ$23)),N466-K467,N466),IF(AND(L467="Pago",OR(E467='PC Receitas'!$AZ$4,E467='PC Receitas'!$AZ$5,E467='PC Receitas'!$AZ$6)),N466+J467,N466)))</f>
        <v>10600.150000000003</v>
      </c>
      <c r="S467" s="112" t="e">
        <f t="shared" si="28"/>
        <v>#N/A</v>
      </c>
      <c r="T467" s="109" t="e">
        <f t="shared" si="29"/>
        <v>#N/A</v>
      </c>
      <c r="U467" s="109" t="e">
        <f t="shared" si="30"/>
        <v>#N/A</v>
      </c>
      <c r="V467" s="109" t="e">
        <f t="shared" si="31"/>
        <v>#N/A</v>
      </c>
      <c r="W467" s="239" t="e">
        <f>VLOOKUP(E467,'PC Receitas'!$AZ$4:$BB$23,3,FALSE)</f>
        <v>#N/A</v>
      </c>
    </row>
    <row r="468" spans="1:23" ht="19.5" customHeight="1" thickTop="1" thickBot="1" x14ac:dyDescent="0.3">
      <c r="A468" s="209"/>
      <c r="C468" s="43"/>
      <c r="D468" s="43"/>
      <c r="E468" s="43"/>
      <c r="F468" s="136"/>
      <c r="G468" s="43"/>
      <c r="H468" s="43"/>
      <c r="I468" s="43"/>
      <c r="J468" s="196"/>
      <c r="K468" s="196"/>
      <c r="L468" s="44"/>
      <c r="M468" s="130"/>
      <c r="N468" s="41">
        <f>IF(AND(J468&gt;0,K468&gt;0),N467,  IF(AND(K468&lt;&gt;"",K468&lt;&gt;0),IF(AND(L468="Pago",OR(E468='PC Receitas'!$AZ$16,E468='PC Receitas'!$AZ$17,E468='PC Receitas'!$AZ$18,E468='PC Receitas'!$AZ$19,E468='PC Receitas'!$AZ$20,E468='PC Receitas'!$AZ$21,E468='PC Receitas'!$AZ$22,E468='PC Receitas'!$AZ$23)),N467-K468,N467),IF(AND(L468="Pago",OR(E468='PC Receitas'!$AZ$4,E468='PC Receitas'!$AZ$5,E468='PC Receitas'!$AZ$6)),N467+J468,N467)))</f>
        <v>10600.150000000003</v>
      </c>
      <c r="S468" s="112" t="e">
        <f t="shared" si="28"/>
        <v>#N/A</v>
      </c>
      <c r="T468" s="109" t="e">
        <f t="shared" si="29"/>
        <v>#N/A</v>
      </c>
      <c r="U468" s="109" t="e">
        <f t="shared" si="30"/>
        <v>#N/A</v>
      </c>
      <c r="V468" s="109" t="e">
        <f t="shared" si="31"/>
        <v>#N/A</v>
      </c>
      <c r="W468" s="239" t="e">
        <f>VLOOKUP(E468,'PC Receitas'!$AZ$4:$BB$23,3,FALSE)</f>
        <v>#N/A</v>
      </c>
    </row>
    <row r="469" spans="1:23" ht="19.5" customHeight="1" thickTop="1" thickBot="1" x14ac:dyDescent="0.3">
      <c r="A469" s="209"/>
      <c r="C469" s="43"/>
      <c r="D469" s="43"/>
      <c r="E469" s="43"/>
      <c r="F469" s="136"/>
      <c r="G469" s="43"/>
      <c r="H469" s="43"/>
      <c r="I469" s="43"/>
      <c r="J469" s="196"/>
      <c r="K469" s="196"/>
      <c r="L469" s="44"/>
      <c r="M469" s="130"/>
      <c r="N469" s="41">
        <f>IF(AND(J469&gt;0,K469&gt;0),N468,  IF(AND(K469&lt;&gt;"",K469&lt;&gt;0),IF(AND(L469="Pago",OR(E469='PC Receitas'!$AZ$16,E469='PC Receitas'!$AZ$17,E469='PC Receitas'!$AZ$18,E469='PC Receitas'!$AZ$19,E469='PC Receitas'!$AZ$20,E469='PC Receitas'!$AZ$21,E469='PC Receitas'!$AZ$22,E469='PC Receitas'!$AZ$23)),N468-K469,N468),IF(AND(L469="Pago",OR(E469='PC Receitas'!$AZ$4,E469='PC Receitas'!$AZ$5,E469='PC Receitas'!$AZ$6)),N468+J469,N468)))</f>
        <v>10600.150000000003</v>
      </c>
      <c r="S469" s="112" t="e">
        <f t="shared" si="28"/>
        <v>#N/A</v>
      </c>
      <c r="T469" s="109" t="e">
        <f t="shared" si="29"/>
        <v>#N/A</v>
      </c>
      <c r="U469" s="109" t="e">
        <f t="shared" si="30"/>
        <v>#N/A</v>
      </c>
      <c r="V469" s="109" t="e">
        <f t="shared" si="31"/>
        <v>#N/A</v>
      </c>
      <c r="W469" s="239" t="e">
        <f>VLOOKUP(E469,'PC Receitas'!$AZ$4:$BB$23,3,FALSE)</f>
        <v>#N/A</v>
      </c>
    </row>
    <row r="470" spans="1:23" ht="19.5" customHeight="1" thickTop="1" thickBot="1" x14ac:dyDescent="0.3">
      <c r="A470" s="209"/>
      <c r="C470" s="43"/>
      <c r="D470" s="43"/>
      <c r="E470" s="43"/>
      <c r="F470" s="136"/>
      <c r="G470" s="43"/>
      <c r="H470" s="43"/>
      <c r="I470" s="43"/>
      <c r="J470" s="196"/>
      <c r="K470" s="196"/>
      <c r="L470" s="44"/>
      <c r="M470" s="130"/>
      <c r="N470" s="41">
        <f>IF(AND(J470&gt;0,K470&gt;0),N469,  IF(AND(K470&lt;&gt;"",K470&lt;&gt;0),IF(AND(L470="Pago",OR(E470='PC Receitas'!$AZ$16,E470='PC Receitas'!$AZ$17,E470='PC Receitas'!$AZ$18,E470='PC Receitas'!$AZ$19,E470='PC Receitas'!$AZ$20,E470='PC Receitas'!$AZ$21,E470='PC Receitas'!$AZ$22,E470='PC Receitas'!$AZ$23)),N469-K470,N469),IF(AND(L470="Pago",OR(E470='PC Receitas'!$AZ$4,E470='PC Receitas'!$AZ$5,E470='PC Receitas'!$AZ$6)),N469+J470,N469)))</f>
        <v>10600.150000000003</v>
      </c>
      <c r="S470" s="112" t="e">
        <f t="shared" si="28"/>
        <v>#N/A</v>
      </c>
      <c r="T470" s="109" t="e">
        <f t="shared" si="29"/>
        <v>#N/A</v>
      </c>
      <c r="U470" s="109" t="e">
        <f t="shared" si="30"/>
        <v>#N/A</v>
      </c>
      <c r="V470" s="109" t="e">
        <f t="shared" si="31"/>
        <v>#N/A</v>
      </c>
      <c r="W470" s="239" t="e">
        <f>VLOOKUP(E470,'PC Receitas'!$AZ$4:$BB$23,3,FALSE)</f>
        <v>#N/A</v>
      </c>
    </row>
    <row r="471" spans="1:23" ht="19.5" customHeight="1" thickTop="1" thickBot="1" x14ac:dyDescent="0.3">
      <c r="A471" s="209"/>
      <c r="C471" s="43"/>
      <c r="D471" s="43"/>
      <c r="E471" s="43"/>
      <c r="F471" s="136"/>
      <c r="G471" s="43"/>
      <c r="H471" s="43"/>
      <c r="I471" s="43"/>
      <c r="J471" s="196"/>
      <c r="K471" s="196"/>
      <c r="L471" s="44"/>
      <c r="M471" s="130"/>
      <c r="N471" s="41">
        <f>IF(AND(J471&gt;0,K471&gt;0),N470,  IF(AND(K471&lt;&gt;"",K471&lt;&gt;0),IF(AND(L471="Pago",OR(E471='PC Receitas'!$AZ$16,E471='PC Receitas'!$AZ$17,E471='PC Receitas'!$AZ$18,E471='PC Receitas'!$AZ$19,E471='PC Receitas'!$AZ$20,E471='PC Receitas'!$AZ$21,E471='PC Receitas'!$AZ$22,E471='PC Receitas'!$AZ$23)),N470-K471,N470),IF(AND(L471="Pago",OR(E471='PC Receitas'!$AZ$4,E471='PC Receitas'!$AZ$5,E471='PC Receitas'!$AZ$6)),N470+J471,N470)))</f>
        <v>10600.150000000003</v>
      </c>
      <c r="S471" s="112" t="e">
        <f t="shared" si="28"/>
        <v>#N/A</v>
      </c>
      <c r="T471" s="109" t="e">
        <f t="shared" si="29"/>
        <v>#N/A</v>
      </c>
      <c r="U471" s="109" t="e">
        <f t="shared" si="30"/>
        <v>#N/A</v>
      </c>
      <c r="V471" s="109" t="e">
        <f t="shared" si="31"/>
        <v>#N/A</v>
      </c>
      <c r="W471" s="239" t="e">
        <f>VLOOKUP(E471,'PC Receitas'!$AZ$4:$BB$23,3,FALSE)</f>
        <v>#N/A</v>
      </c>
    </row>
    <row r="472" spans="1:23" ht="19.5" customHeight="1" thickTop="1" thickBot="1" x14ac:dyDescent="0.3">
      <c r="A472" s="209"/>
      <c r="C472" s="43"/>
      <c r="D472" s="43"/>
      <c r="E472" s="43"/>
      <c r="F472" s="136"/>
      <c r="G472" s="43"/>
      <c r="H472" s="43"/>
      <c r="I472" s="43"/>
      <c r="J472" s="196"/>
      <c r="K472" s="196"/>
      <c r="L472" s="44"/>
      <c r="M472" s="130"/>
      <c r="N472" s="41">
        <f>IF(AND(J472&gt;0,K472&gt;0),N471,  IF(AND(K472&lt;&gt;"",K472&lt;&gt;0),IF(AND(L472="Pago",OR(E472='PC Receitas'!$AZ$16,E472='PC Receitas'!$AZ$17,E472='PC Receitas'!$AZ$18,E472='PC Receitas'!$AZ$19,E472='PC Receitas'!$AZ$20,E472='PC Receitas'!$AZ$21,E472='PC Receitas'!$AZ$22,E472='PC Receitas'!$AZ$23)),N471-K472,N471),IF(AND(L472="Pago",OR(E472='PC Receitas'!$AZ$4,E472='PC Receitas'!$AZ$5,E472='PC Receitas'!$AZ$6)),N471+J472,N471)))</f>
        <v>10600.150000000003</v>
      </c>
      <c r="S472" s="112" t="e">
        <f t="shared" si="28"/>
        <v>#N/A</v>
      </c>
      <c r="T472" s="109" t="e">
        <f t="shared" si="29"/>
        <v>#N/A</v>
      </c>
      <c r="U472" s="109" t="e">
        <f t="shared" si="30"/>
        <v>#N/A</v>
      </c>
      <c r="V472" s="109" t="e">
        <f t="shared" si="31"/>
        <v>#N/A</v>
      </c>
      <c r="W472" s="239" t="e">
        <f>VLOOKUP(E472,'PC Receitas'!$AZ$4:$BB$23,3,FALSE)</f>
        <v>#N/A</v>
      </c>
    </row>
    <row r="473" spans="1:23" ht="19.5" customHeight="1" thickTop="1" thickBot="1" x14ac:dyDescent="0.3">
      <c r="A473" s="209"/>
      <c r="C473" s="43"/>
      <c r="D473" s="43"/>
      <c r="E473" s="43"/>
      <c r="F473" s="136"/>
      <c r="G473" s="43"/>
      <c r="H473" s="43"/>
      <c r="I473" s="43"/>
      <c r="J473" s="196"/>
      <c r="K473" s="196"/>
      <c r="L473" s="44"/>
      <c r="M473" s="130"/>
      <c r="N473" s="41">
        <f>IF(AND(J473&gt;0,K473&gt;0),N472,  IF(AND(K473&lt;&gt;"",K473&lt;&gt;0),IF(AND(L473="Pago",OR(E473='PC Receitas'!$AZ$16,E473='PC Receitas'!$AZ$17,E473='PC Receitas'!$AZ$18,E473='PC Receitas'!$AZ$19,E473='PC Receitas'!$AZ$20,E473='PC Receitas'!$AZ$21,E473='PC Receitas'!$AZ$22,E473='PC Receitas'!$AZ$23)),N472-K473,N472),IF(AND(L473="Pago",OR(E473='PC Receitas'!$AZ$4,E473='PC Receitas'!$AZ$5,E473='PC Receitas'!$AZ$6)),N472+J473,N472)))</f>
        <v>10600.150000000003</v>
      </c>
      <c r="S473" s="112" t="e">
        <f t="shared" si="28"/>
        <v>#N/A</v>
      </c>
      <c r="T473" s="109" t="e">
        <f t="shared" si="29"/>
        <v>#N/A</v>
      </c>
      <c r="U473" s="109" t="e">
        <f t="shared" si="30"/>
        <v>#N/A</v>
      </c>
      <c r="V473" s="109" t="e">
        <f t="shared" si="31"/>
        <v>#N/A</v>
      </c>
      <c r="W473" s="239" t="e">
        <f>VLOOKUP(E473,'PC Receitas'!$AZ$4:$BB$23,3,FALSE)</f>
        <v>#N/A</v>
      </c>
    </row>
    <row r="474" spans="1:23" ht="19.5" customHeight="1" thickTop="1" thickBot="1" x14ac:dyDescent="0.3">
      <c r="A474" s="209"/>
      <c r="C474" s="43"/>
      <c r="D474" s="43"/>
      <c r="E474" s="43"/>
      <c r="F474" s="136"/>
      <c r="G474" s="43"/>
      <c r="H474" s="43"/>
      <c r="I474" s="43"/>
      <c r="J474" s="196"/>
      <c r="K474" s="196"/>
      <c r="L474" s="44"/>
      <c r="M474" s="130"/>
      <c r="N474" s="41">
        <f>IF(AND(J474&gt;0,K474&gt;0),N473,  IF(AND(K474&lt;&gt;"",K474&lt;&gt;0),IF(AND(L474="Pago",OR(E474='PC Receitas'!$AZ$16,E474='PC Receitas'!$AZ$17,E474='PC Receitas'!$AZ$18,E474='PC Receitas'!$AZ$19,E474='PC Receitas'!$AZ$20,E474='PC Receitas'!$AZ$21,E474='PC Receitas'!$AZ$22,E474='PC Receitas'!$AZ$23)),N473-K474,N473),IF(AND(L474="Pago",OR(E474='PC Receitas'!$AZ$4,E474='PC Receitas'!$AZ$5,E474='PC Receitas'!$AZ$6)),N473+J474,N473)))</f>
        <v>10600.150000000003</v>
      </c>
      <c r="S474" s="112" t="e">
        <f t="shared" si="28"/>
        <v>#N/A</v>
      </c>
      <c r="T474" s="109" t="e">
        <f t="shared" si="29"/>
        <v>#N/A</v>
      </c>
      <c r="U474" s="109" t="e">
        <f t="shared" si="30"/>
        <v>#N/A</v>
      </c>
      <c r="V474" s="109" t="e">
        <f t="shared" si="31"/>
        <v>#N/A</v>
      </c>
      <c r="W474" s="239" t="e">
        <f>VLOOKUP(E474,'PC Receitas'!$AZ$4:$BB$23,3,FALSE)</f>
        <v>#N/A</v>
      </c>
    </row>
    <row r="475" spans="1:23" ht="19.5" customHeight="1" thickTop="1" thickBot="1" x14ac:dyDescent="0.3">
      <c r="A475" s="209"/>
      <c r="C475" s="43"/>
      <c r="D475" s="43"/>
      <c r="E475" s="43"/>
      <c r="F475" s="136"/>
      <c r="G475" s="43"/>
      <c r="H475" s="43"/>
      <c r="I475" s="43"/>
      <c r="J475" s="196"/>
      <c r="K475" s="196"/>
      <c r="L475" s="44"/>
      <c r="M475" s="130"/>
      <c r="N475" s="41">
        <f>IF(AND(J475&gt;0,K475&gt;0),N474,  IF(AND(K475&lt;&gt;"",K475&lt;&gt;0),IF(AND(L475="Pago",OR(E475='PC Receitas'!$AZ$16,E475='PC Receitas'!$AZ$17,E475='PC Receitas'!$AZ$18,E475='PC Receitas'!$AZ$19,E475='PC Receitas'!$AZ$20,E475='PC Receitas'!$AZ$21,E475='PC Receitas'!$AZ$22,E475='PC Receitas'!$AZ$23)),N474-K475,N474),IF(AND(L475="Pago",OR(E475='PC Receitas'!$AZ$4,E475='PC Receitas'!$AZ$5,E475='PC Receitas'!$AZ$6)),N474+J475,N474)))</f>
        <v>10600.150000000003</v>
      </c>
      <c r="S475" s="112" t="e">
        <f t="shared" si="28"/>
        <v>#N/A</v>
      </c>
      <c r="T475" s="109" t="e">
        <f t="shared" si="29"/>
        <v>#N/A</v>
      </c>
      <c r="U475" s="109" t="e">
        <f t="shared" si="30"/>
        <v>#N/A</v>
      </c>
      <c r="V475" s="109" t="e">
        <f t="shared" si="31"/>
        <v>#N/A</v>
      </c>
      <c r="W475" s="239" t="e">
        <f>VLOOKUP(E475,'PC Receitas'!$AZ$4:$BB$23,3,FALSE)</f>
        <v>#N/A</v>
      </c>
    </row>
    <row r="476" spans="1:23" ht="19.5" customHeight="1" thickTop="1" thickBot="1" x14ac:dyDescent="0.3">
      <c r="A476" s="209"/>
      <c r="C476" s="43"/>
      <c r="D476" s="43"/>
      <c r="E476" s="43"/>
      <c r="F476" s="136"/>
      <c r="G476" s="43"/>
      <c r="H476" s="43"/>
      <c r="I476" s="43"/>
      <c r="J476" s="196"/>
      <c r="K476" s="196"/>
      <c r="L476" s="44"/>
      <c r="M476" s="130"/>
      <c r="N476" s="41">
        <f>IF(AND(J476&gt;0,K476&gt;0),N475,  IF(AND(K476&lt;&gt;"",K476&lt;&gt;0),IF(AND(L476="Pago",OR(E476='PC Receitas'!$AZ$16,E476='PC Receitas'!$AZ$17,E476='PC Receitas'!$AZ$18,E476='PC Receitas'!$AZ$19,E476='PC Receitas'!$AZ$20,E476='PC Receitas'!$AZ$21,E476='PC Receitas'!$AZ$22,E476='PC Receitas'!$AZ$23)),N475-K476,N475),IF(AND(L476="Pago",OR(E476='PC Receitas'!$AZ$4,E476='PC Receitas'!$AZ$5,E476='PC Receitas'!$AZ$6)),N475+J476,N475)))</f>
        <v>10600.150000000003</v>
      </c>
      <c r="S476" s="112" t="e">
        <f t="shared" si="28"/>
        <v>#N/A</v>
      </c>
      <c r="T476" s="109" t="e">
        <f t="shared" si="29"/>
        <v>#N/A</v>
      </c>
      <c r="U476" s="109" t="e">
        <f t="shared" si="30"/>
        <v>#N/A</v>
      </c>
      <c r="V476" s="109" t="e">
        <f t="shared" si="31"/>
        <v>#N/A</v>
      </c>
      <c r="W476" s="239" t="e">
        <f>VLOOKUP(E476,'PC Receitas'!$AZ$4:$BB$23,3,FALSE)</f>
        <v>#N/A</v>
      </c>
    </row>
    <row r="477" spans="1:23" ht="19.5" customHeight="1" thickTop="1" thickBot="1" x14ac:dyDescent="0.3">
      <c r="A477" s="209"/>
      <c r="C477" s="43"/>
      <c r="D477" s="43"/>
      <c r="E477" s="43"/>
      <c r="F477" s="136"/>
      <c r="G477" s="43"/>
      <c r="H477" s="43"/>
      <c r="I477" s="43"/>
      <c r="J477" s="196"/>
      <c r="K477" s="196"/>
      <c r="L477" s="44"/>
      <c r="M477" s="130"/>
      <c r="N477" s="41">
        <f>IF(AND(J477&gt;0,K477&gt;0),N476,  IF(AND(K477&lt;&gt;"",K477&lt;&gt;0),IF(AND(L477="Pago",OR(E477='PC Receitas'!$AZ$16,E477='PC Receitas'!$AZ$17,E477='PC Receitas'!$AZ$18,E477='PC Receitas'!$AZ$19,E477='PC Receitas'!$AZ$20,E477='PC Receitas'!$AZ$21,E477='PC Receitas'!$AZ$22,E477='PC Receitas'!$AZ$23)),N476-K477,N476),IF(AND(L477="Pago",OR(E477='PC Receitas'!$AZ$4,E477='PC Receitas'!$AZ$5,E477='PC Receitas'!$AZ$6)),N476+J477,N476)))</f>
        <v>10600.150000000003</v>
      </c>
      <c r="S477" s="112" t="e">
        <f t="shared" si="28"/>
        <v>#N/A</v>
      </c>
      <c r="T477" s="109" t="e">
        <f t="shared" si="29"/>
        <v>#N/A</v>
      </c>
      <c r="U477" s="109" t="e">
        <f t="shared" si="30"/>
        <v>#N/A</v>
      </c>
      <c r="V477" s="109" t="e">
        <f t="shared" si="31"/>
        <v>#N/A</v>
      </c>
      <c r="W477" s="239" t="e">
        <f>VLOOKUP(E477,'PC Receitas'!$AZ$4:$BB$23,3,FALSE)</f>
        <v>#N/A</v>
      </c>
    </row>
    <row r="478" spans="1:23" ht="19.5" customHeight="1" thickTop="1" thickBot="1" x14ac:dyDescent="0.3">
      <c r="A478" s="209"/>
      <c r="C478" s="43"/>
      <c r="D478" s="43"/>
      <c r="E478" s="43"/>
      <c r="F478" s="136"/>
      <c r="G478" s="43"/>
      <c r="H478" s="43"/>
      <c r="I478" s="43"/>
      <c r="J478" s="196"/>
      <c r="K478" s="196"/>
      <c r="L478" s="44"/>
      <c r="M478" s="130"/>
      <c r="N478" s="41">
        <f>IF(AND(J478&gt;0,K478&gt;0),N477,  IF(AND(K478&lt;&gt;"",K478&lt;&gt;0),IF(AND(L478="Pago",OR(E478='PC Receitas'!$AZ$16,E478='PC Receitas'!$AZ$17,E478='PC Receitas'!$AZ$18,E478='PC Receitas'!$AZ$19,E478='PC Receitas'!$AZ$20,E478='PC Receitas'!$AZ$21,E478='PC Receitas'!$AZ$22,E478='PC Receitas'!$AZ$23)),N477-K478,N477),IF(AND(L478="Pago",OR(E478='PC Receitas'!$AZ$4,E478='PC Receitas'!$AZ$5,E478='PC Receitas'!$AZ$6)),N477+J478,N477)))</f>
        <v>10600.150000000003</v>
      </c>
      <c r="S478" s="112" t="e">
        <f t="shared" si="28"/>
        <v>#N/A</v>
      </c>
      <c r="T478" s="109" t="e">
        <f t="shared" si="29"/>
        <v>#N/A</v>
      </c>
      <c r="U478" s="109" t="e">
        <f t="shared" si="30"/>
        <v>#N/A</v>
      </c>
      <c r="V478" s="109" t="e">
        <f t="shared" si="31"/>
        <v>#N/A</v>
      </c>
      <c r="W478" s="239" t="e">
        <f>VLOOKUP(E478,'PC Receitas'!$AZ$4:$BB$23,3,FALSE)</f>
        <v>#N/A</v>
      </c>
    </row>
    <row r="479" spans="1:23" ht="19.5" customHeight="1" thickTop="1" thickBot="1" x14ac:dyDescent="0.3">
      <c r="A479" s="209"/>
      <c r="C479" s="43"/>
      <c r="D479" s="43"/>
      <c r="E479" s="43"/>
      <c r="F479" s="136"/>
      <c r="G479" s="43"/>
      <c r="H479" s="43"/>
      <c r="I479" s="43"/>
      <c r="J479" s="196"/>
      <c r="K479" s="196"/>
      <c r="L479" s="44"/>
      <c r="M479" s="130"/>
      <c r="N479" s="41">
        <f>IF(AND(J479&gt;0,K479&gt;0),N478,  IF(AND(K479&lt;&gt;"",K479&lt;&gt;0),IF(AND(L479="Pago",OR(E479='PC Receitas'!$AZ$16,E479='PC Receitas'!$AZ$17,E479='PC Receitas'!$AZ$18,E479='PC Receitas'!$AZ$19,E479='PC Receitas'!$AZ$20,E479='PC Receitas'!$AZ$21,E479='PC Receitas'!$AZ$22,E479='PC Receitas'!$AZ$23)),N478-K479,N478),IF(AND(L479="Pago",OR(E479='PC Receitas'!$AZ$4,E479='PC Receitas'!$AZ$5,E479='PC Receitas'!$AZ$6)),N478+J479,N478)))</f>
        <v>10600.150000000003</v>
      </c>
      <c r="S479" s="112" t="e">
        <f t="shared" si="28"/>
        <v>#N/A</v>
      </c>
      <c r="T479" s="109" t="e">
        <f t="shared" si="29"/>
        <v>#N/A</v>
      </c>
      <c r="U479" s="109" t="e">
        <f t="shared" si="30"/>
        <v>#N/A</v>
      </c>
      <c r="V479" s="109" t="e">
        <f t="shared" si="31"/>
        <v>#N/A</v>
      </c>
      <c r="W479" s="239" t="e">
        <f>VLOOKUP(E479,'PC Receitas'!$AZ$4:$BB$23,3,FALSE)</f>
        <v>#N/A</v>
      </c>
    </row>
    <row r="480" spans="1:23" ht="19.5" customHeight="1" thickTop="1" thickBot="1" x14ac:dyDescent="0.3">
      <c r="A480" s="209"/>
      <c r="C480" s="43"/>
      <c r="D480" s="43"/>
      <c r="E480" s="43"/>
      <c r="F480" s="136"/>
      <c r="G480" s="43"/>
      <c r="H480" s="43"/>
      <c r="I480" s="43"/>
      <c r="J480" s="196"/>
      <c r="K480" s="196"/>
      <c r="L480" s="44"/>
      <c r="M480" s="130"/>
      <c r="N480" s="41">
        <f>IF(AND(J480&gt;0,K480&gt;0),N479,  IF(AND(K480&lt;&gt;"",K480&lt;&gt;0),IF(AND(L480="Pago",OR(E480='PC Receitas'!$AZ$16,E480='PC Receitas'!$AZ$17,E480='PC Receitas'!$AZ$18,E480='PC Receitas'!$AZ$19,E480='PC Receitas'!$AZ$20,E480='PC Receitas'!$AZ$21,E480='PC Receitas'!$AZ$22,E480='PC Receitas'!$AZ$23)),N479-K480,N479),IF(AND(L480="Pago",OR(E480='PC Receitas'!$AZ$4,E480='PC Receitas'!$AZ$5,E480='PC Receitas'!$AZ$6)),N479+J480,N479)))</f>
        <v>10600.150000000003</v>
      </c>
      <c r="S480" s="112" t="e">
        <f t="shared" si="28"/>
        <v>#N/A</v>
      </c>
      <c r="T480" s="109" t="e">
        <f t="shared" si="29"/>
        <v>#N/A</v>
      </c>
      <c r="U480" s="109" t="e">
        <f t="shared" si="30"/>
        <v>#N/A</v>
      </c>
      <c r="V480" s="109" t="e">
        <f t="shared" si="31"/>
        <v>#N/A</v>
      </c>
      <c r="W480" s="239" t="e">
        <f>VLOOKUP(E480,'PC Receitas'!$AZ$4:$BB$23,3,FALSE)</f>
        <v>#N/A</v>
      </c>
    </row>
    <row r="481" spans="1:23" ht="19.5" customHeight="1" thickTop="1" thickBot="1" x14ac:dyDescent="0.3">
      <c r="A481" s="209"/>
      <c r="C481" s="43"/>
      <c r="D481" s="43"/>
      <c r="E481" s="43"/>
      <c r="F481" s="136"/>
      <c r="G481" s="43"/>
      <c r="H481" s="43"/>
      <c r="I481" s="43"/>
      <c r="J481" s="196"/>
      <c r="K481" s="196"/>
      <c r="L481" s="44"/>
      <c r="M481" s="130"/>
      <c r="N481" s="41">
        <f>IF(AND(J481&gt;0,K481&gt;0),N480,  IF(AND(K481&lt;&gt;"",K481&lt;&gt;0),IF(AND(L481="Pago",OR(E481='PC Receitas'!$AZ$16,E481='PC Receitas'!$AZ$17,E481='PC Receitas'!$AZ$18,E481='PC Receitas'!$AZ$19,E481='PC Receitas'!$AZ$20,E481='PC Receitas'!$AZ$21,E481='PC Receitas'!$AZ$22,E481='PC Receitas'!$AZ$23)),N480-K481,N480),IF(AND(L481="Pago",OR(E481='PC Receitas'!$AZ$4,E481='PC Receitas'!$AZ$5,E481='PC Receitas'!$AZ$6)),N480+J481,N480)))</f>
        <v>10600.150000000003</v>
      </c>
      <c r="S481" s="112" t="e">
        <f t="shared" si="28"/>
        <v>#N/A</v>
      </c>
      <c r="T481" s="109" t="e">
        <f t="shared" si="29"/>
        <v>#N/A</v>
      </c>
      <c r="U481" s="109" t="e">
        <f t="shared" si="30"/>
        <v>#N/A</v>
      </c>
      <c r="V481" s="109" t="e">
        <f t="shared" si="31"/>
        <v>#N/A</v>
      </c>
      <c r="W481" s="239" t="e">
        <f>VLOOKUP(E481,'PC Receitas'!$AZ$4:$BB$23,3,FALSE)</f>
        <v>#N/A</v>
      </c>
    </row>
    <row r="482" spans="1:23" ht="19.5" customHeight="1" thickTop="1" thickBot="1" x14ac:dyDescent="0.3">
      <c r="A482" s="209"/>
      <c r="C482" s="43"/>
      <c r="D482" s="43"/>
      <c r="E482" s="43"/>
      <c r="F482" s="136"/>
      <c r="G482" s="43"/>
      <c r="H482" s="43"/>
      <c r="I482" s="43"/>
      <c r="J482" s="196"/>
      <c r="K482" s="196"/>
      <c r="L482" s="44"/>
      <c r="M482" s="130"/>
      <c r="N482" s="41">
        <f>IF(AND(J482&gt;0,K482&gt;0),N481,  IF(AND(K482&lt;&gt;"",K482&lt;&gt;0),IF(AND(L482="Pago",OR(E482='PC Receitas'!$AZ$16,E482='PC Receitas'!$AZ$17,E482='PC Receitas'!$AZ$18,E482='PC Receitas'!$AZ$19,E482='PC Receitas'!$AZ$20,E482='PC Receitas'!$AZ$21,E482='PC Receitas'!$AZ$22,E482='PC Receitas'!$AZ$23)),N481-K482,N481),IF(AND(L482="Pago",OR(E482='PC Receitas'!$AZ$4,E482='PC Receitas'!$AZ$5,E482='PC Receitas'!$AZ$6)),N481+J482,N481)))</f>
        <v>10600.150000000003</v>
      </c>
      <c r="S482" s="112" t="e">
        <f t="shared" si="28"/>
        <v>#N/A</v>
      </c>
      <c r="T482" s="109" t="e">
        <f t="shared" si="29"/>
        <v>#N/A</v>
      </c>
      <c r="U482" s="109" t="e">
        <f t="shared" si="30"/>
        <v>#N/A</v>
      </c>
      <c r="V482" s="109" t="e">
        <f t="shared" si="31"/>
        <v>#N/A</v>
      </c>
      <c r="W482" s="239" t="e">
        <f>VLOOKUP(E482,'PC Receitas'!$AZ$4:$BB$23,3,FALSE)</f>
        <v>#N/A</v>
      </c>
    </row>
    <row r="483" spans="1:23" ht="19.5" customHeight="1" thickTop="1" thickBot="1" x14ac:dyDescent="0.3">
      <c r="A483" s="209"/>
      <c r="C483" s="43"/>
      <c r="D483" s="43"/>
      <c r="E483" s="43"/>
      <c r="F483" s="136"/>
      <c r="G483" s="43"/>
      <c r="H483" s="43"/>
      <c r="I483" s="43"/>
      <c r="J483" s="196"/>
      <c r="K483" s="196"/>
      <c r="L483" s="44"/>
      <c r="M483" s="130"/>
      <c r="N483" s="41">
        <f>IF(AND(J483&gt;0,K483&gt;0),N482,  IF(AND(K483&lt;&gt;"",K483&lt;&gt;0),IF(AND(L483="Pago",OR(E483='PC Receitas'!$AZ$16,E483='PC Receitas'!$AZ$17,E483='PC Receitas'!$AZ$18,E483='PC Receitas'!$AZ$19,E483='PC Receitas'!$AZ$20,E483='PC Receitas'!$AZ$21,E483='PC Receitas'!$AZ$22,E483='PC Receitas'!$AZ$23)),N482-K483,N482),IF(AND(L483="Pago",OR(E483='PC Receitas'!$AZ$4,E483='PC Receitas'!$AZ$5,E483='PC Receitas'!$AZ$6)),N482+J483,N482)))</f>
        <v>10600.150000000003</v>
      </c>
      <c r="S483" s="112" t="e">
        <f t="shared" si="28"/>
        <v>#N/A</v>
      </c>
      <c r="T483" s="109" t="e">
        <f t="shared" si="29"/>
        <v>#N/A</v>
      </c>
      <c r="U483" s="109" t="e">
        <f t="shared" si="30"/>
        <v>#N/A</v>
      </c>
      <c r="V483" s="109" t="e">
        <f t="shared" si="31"/>
        <v>#N/A</v>
      </c>
      <c r="W483" s="239" t="e">
        <f>VLOOKUP(E483,'PC Receitas'!$AZ$4:$BB$23,3,FALSE)</f>
        <v>#N/A</v>
      </c>
    </row>
    <row r="484" spans="1:23" ht="19.5" customHeight="1" thickTop="1" thickBot="1" x14ac:dyDescent="0.3">
      <c r="A484" s="209"/>
      <c r="C484" s="43"/>
      <c r="D484" s="43"/>
      <c r="E484" s="43"/>
      <c r="F484" s="136"/>
      <c r="G484" s="43"/>
      <c r="H484" s="43"/>
      <c r="I484" s="43"/>
      <c r="J484" s="196"/>
      <c r="K484" s="196"/>
      <c r="L484" s="44"/>
      <c r="M484" s="130"/>
      <c r="N484" s="41">
        <f>IF(AND(J484&gt;0,K484&gt;0),N483,  IF(AND(K484&lt;&gt;"",K484&lt;&gt;0),IF(AND(L484="Pago",OR(E484='PC Receitas'!$AZ$16,E484='PC Receitas'!$AZ$17,E484='PC Receitas'!$AZ$18,E484='PC Receitas'!$AZ$19,E484='PC Receitas'!$AZ$20,E484='PC Receitas'!$AZ$21,E484='PC Receitas'!$AZ$22,E484='PC Receitas'!$AZ$23)),N483-K484,N483),IF(AND(L484="Pago",OR(E484='PC Receitas'!$AZ$4,E484='PC Receitas'!$AZ$5,E484='PC Receitas'!$AZ$6)),N483+J484,N483)))</f>
        <v>10600.150000000003</v>
      </c>
      <c r="S484" s="112" t="e">
        <f t="shared" si="28"/>
        <v>#N/A</v>
      </c>
      <c r="T484" s="109" t="e">
        <f t="shared" si="29"/>
        <v>#N/A</v>
      </c>
      <c r="U484" s="109" t="e">
        <f t="shared" si="30"/>
        <v>#N/A</v>
      </c>
      <c r="V484" s="109" t="e">
        <f t="shared" si="31"/>
        <v>#N/A</v>
      </c>
      <c r="W484" s="239" t="e">
        <f>VLOOKUP(E484,'PC Receitas'!$AZ$4:$BB$23,3,FALSE)</f>
        <v>#N/A</v>
      </c>
    </row>
    <row r="485" spans="1:23" ht="19.5" customHeight="1" thickTop="1" thickBot="1" x14ac:dyDescent="0.3">
      <c r="A485" s="209"/>
      <c r="C485" s="43"/>
      <c r="D485" s="43"/>
      <c r="E485" s="43"/>
      <c r="F485" s="136"/>
      <c r="G485" s="43"/>
      <c r="H485" s="43"/>
      <c r="I485" s="43"/>
      <c r="J485" s="196"/>
      <c r="K485" s="196"/>
      <c r="L485" s="44"/>
      <c r="M485" s="130"/>
      <c r="N485" s="41">
        <f>IF(AND(J485&gt;0,K485&gt;0),N484,  IF(AND(K485&lt;&gt;"",K485&lt;&gt;0),IF(AND(L485="Pago",OR(E485='PC Receitas'!$AZ$16,E485='PC Receitas'!$AZ$17,E485='PC Receitas'!$AZ$18,E485='PC Receitas'!$AZ$19,E485='PC Receitas'!$AZ$20,E485='PC Receitas'!$AZ$21,E485='PC Receitas'!$AZ$22,E485='PC Receitas'!$AZ$23)),N484-K485,N484),IF(AND(L485="Pago",OR(E485='PC Receitas'!$AZ$4,E485='PC Receitas'!$AZ$5,E485='PC Receitas'!$AZ$6)),N484+J485,N484)))</f>
        <v>10600.150000000003</v>
      </c>
      <c r="S485" s="112" t="e">
        <f t="shared" si="28"/>
        <v>#N/A</v>
      </c>
      <c r="T485" s="109" t="e">
        <f t="shared" si="29"/>
        <v>#N/A</v>
      </c>
      <c r="U485" s="109" t="e">
        <f t="shared" si="30"/>
        <v>#N/A</v>
      </c>
      <c r="V485" s="109" t="e">
        <f t="shared" si="31"/>
        <v>#N/A</v>
      </c>
      <c r="W485" s="239" t="e">
        <f>VLOOKUP(E485,'PC Receitas'!$AZ$4:$BB$23,3,FALSE)</f>
        <v>#N/A</v>
      </c>
    </row>
    <row r="486" spans="1:23" ht="19.5" customHeight="1" thickTop="1" thickBot="1" x14ac:dyDescent="0.3">
      <c r="A486" s="209"/>
      <c r="C486" s="43"/>
      <c r="D486" s="43"/>
      <c r="E486" s="43"/>
      <c r="F486" s="136"/>
      <c r="G486" s="43"/>
      <c r="H486" s="43"/>
      <c r="I486" s="43"/>
      <c r="J486" s="196"/>
      <c r="K486" s="196"/>
      <c r="L486" s="44"/>
      <c r="M486" s="130"/>
      <c r="N486" s="41">
        <f>IF(AND(J486&gt;0,K486&gt;0),N485,  IF(AND(K486&lt;&gt;"",K486&lt;&gt;0),IF(AND(L486="Pago",OR(E486='PC Receitas'!$AZ$16,E486='PC Receitas'!$AZ$17,E486='PC Receitas'!$AZ$18,E486='PC Receitas'!$AZ$19,E486='PC Receitas'!$AZ$20,E486='PC Receitas'!$AZ$21,E486='PC Receitas'!$AZ$22,E486='PC Receitas'!$AZ$23)),N485-K486,N485),IF(AND(L486="Pago",OR(E486='PC Receitas'!$AZ$4,E486='PC Receitas'!$AZ$5,E486='PC Receitas'!$AZ$6)),N485+J486,N485)))</f>
        <v>10600.150000000003</v>
      </c>
      <c r="S486" s="112" t="e">
        <f t="shared" si="28"/>
        <v>#N/A</v>
      </c>
      <c r="T486" s="109" t="e">
        <f t="shared" si="29"/>
        <v>#N/A</v>
      </c>
      <c r="U486" s="109" t="e">
        <f t="shared" si="30"/>
        <v>#N/A</v>
      </c>
      <c r="V486" s="109" t="e">
        <f t="shared" si="31"/>
        <v>#N/A</v>
      </c>
      <c r="W486" s="239" t="e">
        <f>VLOOKUP(E486,'PC Receitas'!$AZ$4:$BB$23,3,FALSE)</f>
        <v>#N/A</v>
      </c>
    </row>
    <row r="487" spans="1:23" ht="19.5" customHeight="1" thickTop="1" thickBot="1" x14ac:dyDescent="0.3">
      <c r="A487" s="209"/>
      <c r="C487" s="43"/>
      <c r="D487" s="43"/>
      <c r="E487" s="43"/>
      <c r="F487" s="136"/>
      <c r="G487" s="43"/>
      <c r="H487" s="43"/>
      <c r="I487" s="43"/>
      <c r="J487" s="196"/>
      <c r="K487" s="196"/>
      <c r="L487" s="44"/>
      <c r="M487" s="130"/>
      <c r="N487" s="41">
        <f>IF(AND(J487&gt;0,K487&gt;0),N486,  IF(AND(K487&lt;&gt;"",K487&lt;&gt;0),IF(AND(L487="Pago",OR(E487='PC Receitas'!$AZ$16,E487='PC Receitas'!$AZ$17,E487='PC Receitas'!$AZ$18,E487='PC Receitas'!$AZ$19,E487='PC Receitas'!$AZ$20,E487='PC Receitas'!$AZ$21,E487='PC Receitas'!$AZ$22,E487='PC Receitas'!$AZ$23)),N486-K487,N486),IF(AND(L487="Pago",OR(E487='PC Receitas'!$AZ$4,E487='PC Receitas'!$AZ$5,E487='PC Receitas'!$AZ$6)),N486+J487,N486)))</f>
        <v>10600.150000000003</v>
      </c>
      <c r="S487" s="112" t="e">
        <f t="shared" si="28"/>
        <v>#N/A</v>
      </c>
      <c r="T487" s="109" t="e">
        <f t="shared" si="29"/>
        <v>#N/A</v>
      </c>
      <c r="U487" s="109" t="e">
        <f t="shared" si="30"/>
        <v>#N/A</v>
      </c>
      <c r="V487" s="109" t="e">
        <f t="shared" si="31"/>
        <v>#N/A</v>
      </c>
      <c r="W487" s="239" t="e">
        <f>VLOOKUP(E487,'PC Receitas'!$AZ$4:$BB$23,3,FALSE)</f>
        <v>#N/A</v>
      </c>
    </row>
    <row r="488" spans="1:23" ht="19.5" customHeight="1" thickTop="1" thickBot="1" x14ac:dyDescent="0.3">
      <c r="A488" s="209"/>
      <c r="C488" s="43"/>
      <c r="D488" s="43"/>
      <c r="E488" s="43"/>
      <c r="F488" s="136"/>
      <c r="G488" s="43"/>
      <c r="H488" s="43"/>
      <c r="I488" s="43"/>
      <c r="J488" s="196"/>
      <c r="K488" s="196"/>
      <c r="L488" s="44"/>
      <c r="M488" s="130"/>
      <c r="N488" s="41">
        <f>IF(AND(J488&gt;0,K488&gt;0),N487,  IF(AND(K488&lt;&gt;"",K488&lt;&gt;0),IF(AND(L488="Pago",OR(E488='PC Receitas'!$AZ$16,E488='PC Receitas'!$AZ$17,E488='PC Receitas'!$AZ$18,E488='PC Receitas'!$AZ$19,E488='PC Receitas'!$AZ$20,E488='PC Receitas'!$AZ$21,E488='PC Receitas'!$AZ$22,E488='PC Receitas'!$AZ$23)),N487-K488,N487),IF(AND(L488="Pago",OR(E488='PC Receitas'!$AZ$4,E488='PC Receitas'!$AZ$5,E488='PC Receitas'!$AZ$6)),N487+J488,N487)))</f>
        <v>10600.150000000003</v>
      </c>
      <c r="S488" s="112" t="e">
        <f t="shared" si="28"/>
        <v>#N/A</v>
      </c>
      <c r="T488" s="109" t="e">
        <f t="shared" si="29"/>
        <v>#N/A</v>
      </c>
      <c r="U488" s="109" t="e">
        <f t="shared" si="30"/>
        <v>#N/A</v>
      </c>
      <c r="V488" s="109" t="e">
        <f t="shared" si="31"/>
        <v>#N/A</v>
      </c>
      <c r="W488" s="239" t="e">
        <f>VLOOKUP(E488,'PC Receitas'!$AZ$4:$BB$23,3,FALSE)</f>
        <v>#N/A</v>
      </c>
    </row>
    <row r="489" spans="1:23" ht="19.5" customHeight="1" thickTop="1" thickBot="1" x14ac:dyDescent="0.3">
      <c r="A489" s="209"/>
      <c r="C489" s="43"/>
      <c r="D489" s="43"/>
      <c r="E489" s="43"/>
      <c r="F489" s="136"/>
      <c r="G489" s="43"/>
      <c r="H489" s="43"/>
      <c r="I489" s="43"/>
      <c r="J489" s="196"/>
      <c r="K489" s="196"/>
      <c r="L489" s="44"/>
      <c r="M489" s="130"/>
      <c r="N489" s="41">
        <f>IF(AND(J489&gt;0,K489&gt;0),N488,  IF(AND(K489&lt;&gt;"",K489&lt;&gt;0),IF(AND(L489="Pago",OR(E489='PC Receitas'!$AZ$16,E489='PC Receitas'!$AZ$17,E489='PC Receitas'!$AZ$18,E489='PC Receitas'!$AZ$19,E489='PC Receitas'!$AZ$20,E489='PC Receitas'!$AZ$21,E489='PC Receitas'!$AZ$22,E489='PC Receitas'!$AZ$23)),N488-K489,N488),IF(AND(L489="Pago",OR(E489='PC Receitas'!$AZ$4,E489='PC Receitas'!$AZ$5,E489='PC Receitas'!$AZ$6)),N488+J489,N488)))</f>
        <v>10600.150000000003</v>
      </c>
      <c r="S489" s="112" t="e">
        <f t="shared" si="28"/>
        <v>#N/A</v>
      </c>
      <c r="T489" s="109" t="e">
        <f t="shared" si="29"/>
        <v>#N/A</v>
      </c>
      <c r="U489" s="109" t="e">
        <f t="shared" si="30"/>
        <v>#N/A</v>
      </c>
      <c r="V489" s="109" t="e">
        <f t="shared" si="31"/>
        <v>#N/A</v>
      </c>
      <c r="W489" s="239" t="e">
        <f>VLOOKUP(E489,'PC Receitas'!$AZ$4:$BB$23,3,FALSE)</f>
        <v>#N/A</v>
      </c>
    </row>
    <row r="490" spans="1:23" ht="19.5" customHeight="1" thickTop="1" thickBot="1" x14ac:dyDescent="0.3">
      <c r="A490" s="209"/>
      <c r="C490" s="43"/>
      <c r="D490" s="43"/>
      <c r="E490" s="43"/>
      <c r="F490" s="136"/>
      <c r="G490" s="43"/>
      <c r="H490" s="43"/>
      <c r="I490" s="43"/>
      <c r="J490" s="196"/>
      <c r="K490" s="196"/>
      <c r="L490" s="44"/>
      <c r="M490" s="130"/>
      <c r="N490" s="41">
        <f>IF(AND(J490&gt;0,K490&gt;0),N489,  IF(AND(K490&lt;&gt;"",K490&lt;&gt;0),IF(AND(L490="Pago",OR(E490='PC Receitas'!$AZ$16,E490='PC Receitas'!$AZ$17,E490='PC Receitas'!$AZ$18,E490='PC Receitas'!$AZ$19,E490='PC Receitas'!$AZ$20,E490='PC Receitas'!$AZ$21,E490='PC Receitas'!$AZ$22,E490='PC Receitas'!$AZ$23)),N489-K490,N489),IF(AND(L490="Pago",OR(E490='PC Receitas'!$AZ$4,E490='PC Receitas'!$AZ$5,E490='PC Receitas'!$AZ$6)),N489+J490,N489)))</f>
        <v>10600.150000000003</v>
      </c>
      <c r="S490" s="112" t="e">
        <f t="shared" si="28"/>
        <v>#N/A</v>
      </c>
      <c r="T490" s="109" t="e">
        <f t="shared" si="29"/>
        <v>#N/A</v>
      </c>
      <c r="U490" s="109" t="e">
        <f t="shared" si="30"/>
        <v>#N/A</v>
      </c>
      <c r="V490" s="109" t="e">
        <f t="shared" si="31"/>
        <v>#N/A</v>
      </c>
      <c r="W490" s="239" t="e">
        <f>VLOOKUP(E490,'PC Receitas'!$AZ$4:$BB$23,3,FALSE)</f>
        <v>#N/A</v>
      </c>
    </row>
    <row r="491" spans="1:23" ht="19.5" customHeight="1" thickTop="1" thickBot="1" x14ac:dyDescent="0.3">
      <c r="A491" s="209"/>
      <c r="C491" s="43"/>
      <c r="D491" s="43"/>
      <c r="E491" s="43"/>
      <c r="F491" s="136"/>
      <c r="G491" s="43"/>
      <c r="H491" s="43"/>
      <c r="I491" s="43"/>
      <c r="J491" s="196"/>
      <c r="K491" s="196"/>
      <c r="L491" s="44"/>
      <c r="M491" s="130"/>
      <c r="N491" s="41">
        <f>IF(AND(J491&gt;0,K491&gt;0),N490,  IF(AND(K491&lt;&gt;"",K491&lt;&gt;0),IF(AND(L491="Pago",OR(E491='PC Receitas'!$AZ$16,E491='PC Receitas'!$AZ$17,E491='PC Receitas'!$AZ$18,E491='PC Receitas'!$AZ$19,E491='PC Receitas'!$AZ$20,E491='PC Receitas'!$AZ$21,E491='PC Receitas'!$AZ$22,E491='PC Receitas'!$AZ$23)),N490-K491,N490),IF(AND(L491="Pago",OR(E491='PC Receitas'!$AZ$4,E491='PC Receitas'!$AZ$5,E491='PC Receitas'!$AZ$6)),N490+J491,N490)))</f>
        <v>10600.150000000003</v>
      </c>
      <c r="S491" s="112" t="e">
        <f t="shared" si="28"/>
        <v>#N/A</v>
      </c>
      <c r="T491" s="109" t="e">
        <f t="shared" si="29"/>
        <v>#N/A</v>
      </c>
      <c r="U491" s="109" t="e">
        <f t="shared" si="30"/>
        <v>#N/A</v>
      </c>
      <c r="V491" s="109" t="e">
        <f t="shared" si="31"/>
        <v>#N/A</v>
      </c>
      <c r="W491" s="239" t="e">
        <f>VLOOKUP(E491,'PC Receitas'!$AZ$4:$BB$23,3,FALSE)</f>
        <v>#N/A</v>
      </c>
    </row>
    <row r="492" spans="1:23" ht="19.5" customHeight="1" thickTop="1" thickBot="1" x14ac:dyDescent="0.3">
      <c r="A492" s="209"/>
      <c r="C492" s="43"/>
      <c r="D492" s="43"/>
      <c r="E492" s="43"/>
      <c r="F492" s="136"/>
      <c r="G492" s="43"/>
      <c r="H492" s="43"/>
      <c r="I492" s="43"/>
      <c r="J492" s="196"/>
      <c r="K492" s="196"/>
      <c r="L492" s="44"/>
      <c r="M492" s="130"/>
      <c r="N492" s="41">
        <f>IF(AND(J492&gt;0,K492&gt;0),N491,  IF(AND(K492&lt;&gt;"",K492&lt;&gt;0),IF(AND(L492="Pago",OR(E492='PC Receitas'!$AZ$16,E492='PC Receitas'!$AZ$17,E492='PC Receitas'!$AZ$18,E492='PC Receitas'!$AZ$19,E492='PC Receitas'!$AZ$20,E492='PC Receitas'!$AZ$21,E492='PC Receitas'!$AZ$22,E492='PC Receitas'!$AZ$23)),N491-K492,N491),IF(AND(L492="Pago",OR(E492='PC Receitas'!$AZ$4,E492='PC Receitas'!$AZ$5,E492='PC Receitas'!$AZ$6)),N491+J492,N491)))</f>
        <v>10600.150000000003</v>
      </c>
      <c r="S492" s="112" t="e">
        <f t="shared" si="28"/>
        <v>#N/A</v>
      </c>
      <c r="T492" s="109" t="e">
        <f t="shared" si="29"/>
        <v>#N/A</v>
      </c>
      <c r="U492" s="109" t="e">
        <f t="shared" si="30"/>
        <v>#N/A</v>
      </c>
      <c r="V492" s="109" t="e">
        <f t="shared" si="31"/>
        <v>#N/A</v>
      </c>
      <c r="W492" s="239" t="e">
        <f>VLOOKUP(E492,'PC Receitas'!$AZ$4:$BB$23,3,FALSE)</f>
        <v>#N/A</v>
      </c>
    </row>
    <row r="493" spans="1:23" ht="19.5" customHeight="1" thickTop="1" thickBot="1" x14ac:dyDescent="0.3">
      <c r="A493" s="209"/>
      <c r="C493" s="43"/>
      <c r="D493" s="43"/>
      <c r="E493" s="43"/>
      <c r="F493" s="136"/>
      <c r="G493" s="43"/>
      <c r="H493" s="43"/>
      <c r="I493" s="43"/>
      <c r="J493" s="196"/>
      <c r="K493" s="196"/>
      <c r="L493" s="44"/>
      <c r="M493" s="130"/>
      <c r="N493" s="41">
        <f>IF(AND(J493&gt;0,K493&gt;0),N492,  IF(AND(K493&lt;&gt;"",K493&lt;&gt;0),IF(AND(L493="Pago",OR(E493='PC Receitas'!$AZ$16,E493='PC Receitas'!$AZ$17,E493='PC Receitas'!$AZ$18,E493='PC Receitas'!$AZ$19,E493='PC Receitas'!$AZ$20,E493='PC Receitas'!$AZ$21,E493='PC Receitas'!$AZ$22,E493='PC Receitas'!$AZ$23)),N492-K493,N492),IF(AND(L493="Pago",OR(E493='PC Receitas'!$AZ$4,E493='PC Receitas'!$AZ$5,E493='PC Receitas'!$AZ$6)),N492+J493,N492)))</f>
        <v>10600.150000000003</v>
      </c>
      <c r="S493" s="112" t="e">
        <f t="shared" si="28"/>
        <v>#N/A</v>
      </c>
      <c r="T493" s="109" t="e">
        <f t="shared" si="29"/>
        <v>#N/A</v>
      </c>
      <c r="U493" s="109" t="e">
        <f t="shared" si="30"/>
        <v>#N/A</v>
      </c>
      <c r="V493" s="109" t="e">
        <f t="shared" si="31"/>
        <v>#N/A</v>
      </c>
      <c r="W493" s="239" t="e">
        <f>VLOOKUP(E493,'PC Receitas'!$AZ$4:$BB$23,3,FALSE)</f>
        <v>#N/A</v>
      </c>
    </row>
    <row r="494" spans="1:23" ht="19.5" customHeight="1" thickTop="1" thickBot="1" x14ac:dyDescent="0.3">
      <c r="A494" s="209"/>
      <c r="C494" s="43"/>
      <c r="D494" s="43"/>
      <c r="E494" s="43"/>
      <c r="F494" s="136"/>
      <c r="G494" s="43"/>
      <c r="H494" s="43"/>
      <c r="I494" s="43"/>
      <c r="J494" s="196"/>
      <c r="K494" s="196"/>
      <c r="L494" s="44"/>
      <c r="M494" s="130"/>
      <c r="N494" s="41">
        <f>IF(AND(J494&gt;0,K494&gt;0),N493,  IF(AND(K494&lt;&gt;"",K494&lt;&gt;0),IF(AND(L494="Pago",OR(E494='PC Receitas'!$AZ$16,E494='PC Receitas'!$AZ$17,E494='PC Receitas'!$AZ$18,E494='PC Receitas'!$AZ$19,E494='PC Receitas'!$AZ$20,E494='PC Receitas'!$AZ$21,E494='PC Receitas'!$AZ$22,E494='PC Receitas'!$AZ$23)),N493-K494,N493),IF(AND(L494="Pago",OR(E494='PC Receitas'!$AZ$4,E494='PC Receitas'!$AZ$5,E494='PC Receitas'!$AZ$6)),N493+J494,N493)))</f>
        <v>10600.150000000003</v>
      </c>
      <c r="S494" s="112" t="e">
        <f t="shared" si="28"/>
        <v>#N/A</v>
      </c>
      <c r="T494" s="109" t="e">
        <f t="shared" si="29"/>
        <v>#N/A</v>
      </c>
      <c r="U494" s="109" t="e">
        <f t="shared" si="30"/>
        <v>#N/A</v>
      </c>
      <c r="V494" s="109" t="e">
        <f t="shared" si="31"/>
        <v>#N/A</v>
      </c>
      <c r="W494" s="239" t="e">
        <f>VLOOKUP(E494,'PC Receitas'!$AZ$4:$BB$23,3,FALSE)</f>
        <v>#N/A</v>
      </c>
    </row>
    <row r="495" spans="1:23" ht="19.5" customHeight="1" thickTop="1" thickBot="1" x14ac:dyDescent="0.3">
      <c r="A495" s="209"/>
      <c r="C495" s="43"/>
      <c r="D495" s="43"/>
      <c r="E495" s="43"/>
      <c r="F495" s="136"/>
      <c r="G495" s="43"/>
      <c r="H495" s="43"/>
      <c r="I495" s="43"/>
      <c r="J495" s="196"/>
      <c r="K495" s="196"/>
      <c r="L495" s="44"/>
      <c r="M495" s="130"/>
      <c r="N495" s="41">
        <f>IF(AND(J495&gt;0,K495&gt;0),N494,  IF(AND(K495&lt;&gt;"",K495&lt;&gt;0),IF(AND(L495="Pago",OR(E495='PC Receitas'!$AZ$16,E495='PC Receitas'!$AZ$17,E495='PC Receitas'!$AZ$18,E495='PC Receitas'!$AZ$19,E495='PC Receitas'!$AZ$20,E495='PC Receitas'!$AZ$21,E495='PC Receitas'!$AZ$22,E495='PC Receitas'!$AZ$23)),N494-K495,N494),IF(AND(L495="Pago",OR(E495='PC Receitas'!$AZ$4,E495='PC Receitas'!$AZ$5,E495='PC Receitas'!$AZ$6)),N494+J495,N494)))</f>
        <v>10600.150000000003</v>
      </c>
      <c r="S495" s="112" t="e">
        <f t="shared" si="28"/>
        <v>#N/A</v>
      </c>
      <c r="T495" s="109" t="e">
        <f t="shared" si="29"/>
        <v>#N/A</v>
      </c>
      <c r="U495" s="109" t="e">
        <f t="shared" si="30"/>
        <v>#N/A</v>
      </c>
      <c r="V495" s="109" t="e">
        <f t="shared" si="31"/>
        <v>#N/A</v>
      </c>
      <c r="W495" s="239" t="e">
        <f>VLOOKUP(E495,'PC Receitas'!$AZ$4:$BB$23,3,FALSE)</f>
        <v>#N/A</v>
      </c>
    </row>
    <row r="496" spans="1:23" ht="19.5" customHeight="1" thickTop="1" thickBot="1" x14ac:dyDescent="0.3">
      <c r="A496" s="209"/>
      <c r="C496" s="43"/>
      <c r="D496" s="43"/>
      <c r="E496" s="43"/>
      <c r="F496" s="136"/>
      <c r="G496" s="43"/>
      <c r="H496" s="43"/>
      <c r="I496" s="43"/>
      <c r="J496" s="196"/>
      <c r="K496" s="196"/>
      <c r="L496" s="44"/>
      <c r="M496" s="130"/>
      <c r="N496" s="41">
        <f>IF(AND(J496&gt;0,K496&gt;0),N495,  IF(AND(K496&lt;&gt;"",K496&lt;&gt;0),IF(AND(L496="Pago",OR(E496='PC Receitas'!$AZ$16,E496='PC Receitas'!$AZ$17,E496='PC Receitas'!$AZ$18,E496='PC Receitas'!$AZ$19,E496='PC Receitas'!$AZ$20,E496='PC Receitas'!$AZ$21,E496='PC Receitas'!$AZ$22,E496='PC Receitas'!$AZ$23)),N495-K496,N495),IF(AND(L496="Pago",OR(E496='PC Receitas'!$AZ$4,E496='PC Receitas'!$AZ$5,E496='PC Receitas'!$AZ$6)),N495+J496,N495)))</f>
        <v>10600.150000000003</v>
      </c>
      <c r="S496" s="112" t="e">
        <f t="shared" si="28"/>
        <v>#N/A</v>
      </c>
      <c r="T496" s="109" t="e">
        <f t="shared" si="29"/>
        <v>#N/A</v>
      </c>
      <c r="U496" s="109" t="e">
        <f t="shared" si="30"/>
        <v>#N/A</v>
      </c>
      <c r="V496" s="109" t="e">
        <f t="shared" si="31"/>
        <v>#N/A</v>
      </c>
      <c r="W496" s="239" t="e">
        <f>VLOOKUP(E496,'PC Receitas'!$AZ$4:$BB$23,3,FALSE)</f>
        <v>#N/A</v>
      </c>
    </row>
    <row r="497" spans="1:23" ht="19.5" customHeight="1" thickTop="1" thickBot="1" x14ac:dyDescent="0.3">
      <c r="A497" s="209"/>
      <c r="C497" s="43"/>
      <c r="D497" s="43"/>
      <c r="E497" s="43"/>
      <c r="F497" s="136"/>
      <c r="G497" s="43"/>
      <c r="H497" s="43"/>
      <c r="I497" s="43"/>
      <c r="J497" s="196"/>
      <c r="K497" s="196"/>
      <c r="L497" s="44"/>
      <c r="M497" s="130"/>
      <c r="N497" s="41">
        <f>IF(AND(J497&gt;0,K497&gt;0),N496,  IF(AND(K497&lt;&gt;"",K497&lt;&gt;0),IF(AND(L497="Pago",OR(E497='PC Receitas'!$AZ$16,E497='PC Receitas'!$AZ$17,E497='PC Receitas'!$AZ$18,E497='PC Receitas'!$AZ$19,E497='PC Receitas'!$AZ$20,E497='PC Receitas'!$AZ$21,E497='PC Receitas'!$AZ$22,E497='PC Receitas'!$AZ$23)),N496-K497,N496),IF(AND(L497="Pago",OR(E497='PC Receitas'!$AZ$4,E497='PC Receitas'!$AZ$5,E497='PC Receitas'!$AZ$6)),N496+J497,N496)))</f>
        <v>10600.150000000003</v>
      </c>
      <c r="S497" s="112" t="e">
        <f t="shared" si="28"/>
        <v>#N/A</v>
      </c>
      <c r="T497" s="109" t="e">
        <f t="shared" si="29"/>
        <v>#N/A</v>
      </c>
      <c r="U497" s="109" t="e">
        <f t="shared" si="30"/>
        <v>#N/A</v>
      </c>
      <c r="V497" s="109" t="e">
        <f t="shared" si="31"/>
        <v>#N/A</v>
      </c>
      <c r="W497" s="239" t="e">
        <f>VLOOKUP(E497,'PC Receitas'!$AZ$4:$BB$23,3,FALSE)</f>
        <v>#N/A</v>
      </c>
    </row>
    <row r="498" spans="1:23" ht="19.5" customHeight="1" thickTop="1" thickBot="1" x14ac:dyDescent="0.3">
      <c r="A498" s="209"/>
      <c r="C498" s="43"/>
      <c r="D498" s="43"/>
      <c r="E498" s="43"/>
      <c r="F498" s="136"/>
      <c r="G498" s="43"/>
      <c r="H498" s="43"/>
      <c r="I498" s="43"/>
      <c r="J498" s="196"/>
      <c r="K498" s="196"/>
      <c r="L498" s="44"/>
      <c r="M498" s="130"/>
      <c r="N498" s="41">
        <f>IF(AND(J498&gt;0,K498&gt;0),N497,  IF(AND(K498&lt;&gt;"",K498&lt;&gt;0),IF(AND(L498="Pago",OR(E498='PC Receitas'!$AZ$16,E498='PC Receitas'!$AZ$17,E498='PC Receitas'!$AZ$18,E498='PC Receitas'!$AZ$19,E498='PC Receitas'!$AZ$20,E498='PC Receitas'!$AZ$21,E498='PC Receitas'!$AZ$22,E498='PC Receitas'!$AZ$23)),N497-K498,N497),IF(AND(L498="Pago",OR(E498='PC Receitas'!$AZ$4,E498='PC Receitas'!$AZ$5,E498='PC Receitas'!$AZ$6)),N497+J498,N497)))</f>
        <v>10600.150000000003</v>
      </c>
      <c r="S498" s="112" t="e">
        <f t="shared" si="28"/>
        <v>#N/A</v>
      </c>
      <c r="T498" s="109" t="e">
        <f t="shared" si="29"/>
        <v>#N/A</v>
      </c>
      <c r="U498" s="109" t="e">
        <f t="shared" si="30"/>
        <v>#N/A</v>
      </c>
      <c r="V498" s="109" t="e">
        <f t="shared" si="31"/>
        <v>#N/A</v>
      </c>
      <c r="W498" s="239" t="e">
        <f>VLOOKUP(E498,'PC Receitas'!$AZ$4:$BB$23,3,FALSE)</f>
        <v>#N/A</v>
      </c>
    </row>
    <row r="499" spans="1:23" ht="19.5" customHeight="1" thickTop="1" thickBot="1" x14ac:dyDescent="0.3">
      <c r="A499" s="209"/>
      <c r="C499" s="43"/>
      <c r="D499" s="43"/>
      <c r="E499" s="43"/>
      <c r="F499" s="136"/>
      <c r="G499" s="43"/>
      <c r="H499" s="43"/>
      <c r="I499" s="43"/>
      <c r="J499" s="196"/>
      <c r="K499" s="196"/>
      <c r="L499" s="44"/>
      <c r="M499" s="130"/>
      <c r="N499" s="41">
        <f>IF(AND(J499&gt;0,K499&gt;0),N498,  IF(AND(K499&lt;&gt;"",K499&lt;&gt;0),IF(AND(L499="Pago",OR(E499='PC Receitas'!$AZ$16,E499='PC Receitas'!$AZ$17,E499='PC Receitas'!$AZ$18,E499='PC Receitas'!$AZ$19,E499='PC Receitas'!$AZ$20,E499='PC Receitas'!$AZ$21,E499='PC Receitas'!$AZ$22,E499='PC Receitas'!$AZ$23)),N498-K499,N498),IF(AND(L499="Pago",OR(E499='PC Receitas'!$AZ$4,E499='PC Receitas'!$AZ$5,E499='PC Receitas'!$AZ$6)),N498+J499,N498)))</f>
        <v>10600.150000000003</v>
      </c>
      <c r="S499" s="112" t="e">
        <f t="shared" si="28"/>
        <v>#N/A</v>
      </c>
      <c r="T499" s="109" t="e">
        <f t="shared" si="29"/>
        <v>#N/A</v>
      </c>
      <c r="U499" s="109" t="e">
        <f t="shared" si="30"/>
        <v>#N/A</v>
      </c>
      <c r="V499" s="109" t="e">
        <f t="shared" si="31"/>
        <v>#N/A</v>
      </c>
      <c r="W499" s="239" t="e">
        <f>VLOOKUP(E499,'PC Receitas'!$AZ$4:$BB$23,3,FALSE)</f>
        <v>#N/A</v>
      </c>
    </row>
    <row r="500" spans="1:23" ht="19.5" customHeight="1" thickTop="1" thickBot="1" x14ac:dyDescent="0.3">
      <c r="A500" s="209"/>
      <c r="C500" s="43"/>
      <c r="D500" s="43"/>
      <c r="E500" s="43"/>
      <c r="F500" s="136"/>
      <c r="G500" s="43"/>
      <c r="H500" s="43"/>
      <c r="I500" s="43"/>
      <c r="J500" s="196"/>
      <c r="K500" s="196"/>
      <c r="L500" s="44"/>
      <c r="M500" s="130"/>
      <c r="N500" s="41">
        <f>IF(AND(J500&gt;0,K500&gt;0),N499,  IF(AND(K500&lt;&gt;"",K500&lt;&gt;0),IF(AND(L500="Pago",OR(E500='PC Receitas'!$AZ$16,E500='PC Receitas'!$AZ$17,E500='PC Receitas'!$AZ$18,E500='PC Receitas'!$AZ$19,E500='PC Receitas'!$AZ$20,E500='PC Receitas'!$AZ$21,E500='PC Receitas'!$AZ$22,E500='PC Receitas'!$AZ$23)),N499-K500,N499),IF(AND(L500="Pago",OR(E500='PC Receitas'!$AZ$4,E500='PC Receitas'!$AZ$5,E500='PC Receitas'!$AZ$6)),N499+J500,N499)))</f>
        <v>10600.150000000003</v>
      </c>
      <c r="S500" s="112" t="e">
        <f t="shared" si="28"/>
        <v>#N/A</v>
      </c>
      <c r="T500" s="109" t="e">
        <f t="shared" si="29"/>
        <v>#N/A</v>
      </c>
      <c r="U500" s="109" t="e">
        <f t="shared" si="30"/>
        <v>#N/A</v>
      </c>
      <c r="V500" s="109" t="e">
        <f t="shared" si="31"/>
        <v>#N/A</v>
      </c>
      <c r="W500" s="239" t="e">
        <f>VLOOKUP(E500,'PC Receitas'!$AZ$4:$BB$23,3,FALSE)</f>
        <v>#N/A</v>
      </c>
    </row>
    <row r="501" spans="1:23" ht="19.5" customHeight="1" thickTop="1" thickBot="1" x14ac:dyDescent="0.3">
      <c r="A501" s="209"/>
      <c r="C501" s="43"/>
      <c r="D501" s="43"/>
      <c r="E501" s="43"/>
      <c r="F501" s="136"/>
      <c r="G501" s="43"/>
      <c r="H501" s="43"/>
      <c r="I501" s="43"/>
      <c r="J501" s="196"/>
      <c r="K501" s="196"/>
      <c r="L501" s="44"/>
      <c r="M501" s="130"/>
      <c r="N501" s="41">
        <f>IF(AND(J501&gt;0,K501&gt;0),N500,  IF(AND(K501&lt;&gt;"",K501&lt;&gt;0),IF(AND(L501="Pago",OR(E501='PC Receitas'!$AZ$16,E501='PC Receitas'!$AZ$17,E501='PC Receitas'!$AZ$18,E501='PC Receitas'!$AZ$19,E501='PC Receitas'!$AZ$20,E501='PC Receitas'!$AZ$21,E501='PC Receitas'!$AZ$22,E501='PC Receitas'!$AZ$23)),N500-K501,N500),IF(AND(L501="Pago",OR(E501='PC Receitas'!$AZ$4,E501='PC Receitas'!$AZ$5,E501='PC Receitas'!$AZ$6)),N500+J501,N500)))</f>
        <v>10600.150000000003</v>
      </c>
      <c r="S501" s="112" t="e">
        <f t="shared" si="28"/>
        <v>#N/A</v>
      </c>
      <c r="T501" s="109" t="e">
        <f t="shared" si="29"/>
        <v>#N/A</v>
      </c>
      <c r="U501" s="109" t="e">
        <f t="shared" si="30"/>
        <v>#N/A</v>
      </c>
      <c r="V501" s="109" t="e">
        <f t="shared" si="31"/>
        <v>#N/A</v>
      </c>
      <c r="W501" s="239" t="e">
        <f>VLOOKUP(E501,'PC Receitas'!$AZ$4:$BB$23,3,FALSE)</f>
        <v>#N/A</v>
      </c>
    </row>
    <row r="502" spans="1:23" ht="19.5" customHeight="1" thickTop="1" thickBot="1" x14ac:dyDescent="0.3">
      <c r="A502" s="209"/>
      <c r="C502" s="43"/>
      <c r="D502" s="43"/>
      <c r="E502" s="43"/>
      <c r="F502" s="136"/>
      <c r="G502" s="43"/>
      <c r="H502" s="43"/>
      <c r="I502" s="43"/>
      <c r="J502" s="196"/>
      <c r="K502" s="196"/>
      <c r="L502" s="44"/>
      <c r="M502" s="130"/>
      <c r="N502" s="41">
        <f>IF(AND(J502&gt;0,K502&gt;0),N501,  IF(AND(K502&lt;&gt;"",K502&lt;&gt;0),IF(AND(L502="Pago",OR(E502='PC Receitas'!$AZ$16,E502='PC Receitas'!$AZ$17,E502='PC Receitas'!$AZ$18,E502='PC Receitas'!$AZ$19,E502='PC Receitas'!$AZ$20,E502='PC Receitas'!$AZ$21,E502='PC Receitas'!$AZ$22,E502='PC Receitas'!$AZ$23)),N501-K502,N501),IF(AND(L502="Pago",OR(E502='PC Receitas'!$AZ$4,E502='PC Receitas'!$AZ$5,E502='PC Receitas'!$AZ$6)),N501+J502,N501)))</f>
        <v>10600.150000000003</v>
      </c>
      <c r="S502" s="112" t="e">
        <f t="shared" si="28"/>
        <v>#N/A</v>
      </c>
      <c r="T502" s="109" t="e">
        <f t="shared" si="29"/>
        <v>#N/A</v>
      </c>
      <c r="U502" s="109" t="e">
        <f t="shared" si="30"/>
        <v>#N/A</v>
      </c>
      <c r="V502" s="109" t="e">
        <f t="shared" si="31"/>
        <v>#N/A</v>
      </c>
      <c r="W502" s="239" t="e">
        <f>VLOOKUP(E502,'PC Receitas'!$AZ$4:$BB$23,3,FALSE)</f>
        <v>#N/A</v>
      </c>
    </row>
    <row r="503" spans="1:23" ht="19.5" customHeight="1" thickTop="1" thickBot="1" x14ac:dyDescent="0.3">
      <c r="A503" s="209"/>
      <c r="C503" s="43"/>
      <c r="D503" s="43"/>
      <c r="E503" s="43"/>
      <c r="F503" s="136"/>
      <c r="G503" s="43"/>
      <c r="H503" s="43"/>
      <c r="I503" s="43"/>
      <c r="J503" s="196"/>
      <c r="K503" s="196"/>
      <c r="L503" s="44"/>
      <c r="M503" s="130"/>
      <c r="N503" s="41">
        <f>IF(AND(J503&gt;0,K503&gt;0),N502,  IF(AND(K503&lt;&gt;"",K503&lt;&gt;0),IF(AND(L503="Pago",OR(E503='PC Receitas'!$AZ$16,E503='PC Receitas'!$AZ$17,E503='PC Receitas'!$AZ$18,E503='PC Receitas'!$AZ$19,E503='PC Receitas'!$AZ$20,E503='PC Receitas'!$AZ$21,E503='PC Receitas'!$AZ$22,E503='PC Receitas'!$AZ$23)),N502-K503,N502),IF(AND(L503="Pago",OR(E503='PC Receitas'!$AZ$4,E503='PC Receitas'!$AZ$5,E503='PC Receitas'!$AZ$6)),N502+J503,N502)))</f>
        <v>10600.150000000003</v>
      </c>
      <c r="S503" s="112" t="e">
        <f t="shared" si="28"/>
        <v>#N/A</v>
      </c>
      <c r="T503" s="109" t="e">
        <f t="shared" si="29"/>
        <v>#N/A</v>
      </c>
      <c r="U503" s="109" t="e">
        <f t="shared" si="30"/>
        <v>#N/A</v>
      </c>
      <c r="V503" s="109" t="e">
        <f t="shared" si="31"/>
        <v>#N/A</v>
      </c>
      <c r="W503" s="239" t="e">
        <f>VLOOKUP(E503,'PC Receitas'!$AZ$4:$BB$23,3,FALSE)</f>
        <v>#N/A</v>
      </c>
    </row>
    <row r="504" spans="1:23" ht="19.5" customHeight="1" thickTop="1" thickBot="1" x14ac:dyDescent="0.3">
      <c r="A504" s="209"/>
      <c r="C504" s="43"/>
      <c r="D504" s="43"/>
      <c r="E504" s="43"/>
      <c r="F504" s="136"/>
      <c r="G504" s="43"/>
      <c r="H504" s="43"/>
      <c r="I504" s="43"/>
      <c r="J504" s="196"/>
      <c r="K504" s="196"/>
      <c r="L504" s="44"/>
      <c r="M504" s="130"/>
      <c r="N504" s="41">
        <f>IF(AND(J504&gt;0,K504&gt;0),N503,  IF(AND(K504&lt;&gt;"",K504&lt;&gt;0),IF(AND(L504="Pago",OR(E504='PC Receitas'!$AZ$16,E504='PC Receitas'!$AZ$17,E504='PC Receitas'!$AZ$18,E504='PC Receitas'!$AZ$19,E504='PC Receitas'!$AZ$20,E504='PC Receitas'!$AZ$21,E504='PC Receitas'!$AZ$22,E504='PC Receitas'!$AZ$23)),N503-K504,N503),IF(AND(L504="Pago",OR(E504='PC Receitas'!$AZ$4,E504='PC Receitas'!$AZ$5,E504='PC Receitas'!$AZ$6)),N503+J504,N503)))</f>
        <v>10600.150000000003</v>
      </c>
      <c r="S504" s="112" t="e">
        <f t="shared" si="28"/>
        <v>#N/A</v>
      </c>
      <c r="T504" s="109" t="e">
        <f t="shared" si="29"/>
        <v>#N/A</v>
      </c>
      <c r="U504" s="109" t="e">
        <f t="shared" si="30"/>
        <v>#N/A</v>
      </c>
      <c r="V504" s="109" t="e">
        <f t="shared" si="31"/>
        <v>#N/A</v>
      </c>
      <c r="W504" s="239" t="e">
        <f>VLOOKUP(E504,'PC Receitas'!$AZ$4:$BB$23,3,FALSE)</f>
        <v>#N/A</v>
      </c>
    </row>
    <row r="505" spans="1:23" ht="19.5" customHeight="1" thickTop="1" thickBot="1" x14ac:dyDescent="0.3">
      <c r="A505" s="209"/>
      <c r="C505" s="43"/>
      <c r="D505" s="43"/>
      <c r="E505" s="43"/>
      <c r="F505" s="136"/>
      <c r="G505" s="43"/>
      <c r="H505" s="43"/>
      <c r="I505" s="43"/>
      <c r="J505" s="196"/>
      <c r="K505" s="196"/>
      <c r="L505" s="44"/>
      <c r="M505" s="130"/>
      <c r="N505" s="41">
        <f>IF(AND(J505&gt;0,K505&gt;0),N504,  IF(AND(K505&lt;&gt;"",K505&lt;&gt;0),IF(AND(L505="Pago",OR(E505='PC Receitas'!$AZ$16,E505='PC Receitas'!$AZ$17,E505='PC Receitas'!$AZ$18,E505='PC Receitas'!$AZ$19,E505='PC Receitas'!$AZ$20,E505='PC Receitas'!$AZ$21,E505='PC Receitas'!$AZ$22,E505='PC Receitas'!$AZ$23)),N504-K505,N504),IF(AND(L505="Pago",OR(E505='PC Receitas'!$AZ$4,E505='PC Receitas'!$AZ$5,E505='PC Receitas'!$AZ$6)),N504+J505,N504)))</f>
        <v>10600.150000000003</v>
      </c>
      <c r="S505" s="112" t="e">
        <f t="shared" si="28"/>
        <v>#N/A</v>
      </c>
      <c r="T505" s="109" t="e">
        <f t="shared" si="29"/>
        <v>#N/A</v>
      </c>
      <c r="U505" s="109" t="e">
        <f t="shared" si="30"/>
        <v>#N/A</v>
      </c>
      <c r="V505" s="109" t="e">
        <f t="shared" si="31"/>
        <v>#N/A</v>
      </c>
      <c r="W505" s="239" t="e">
        <f>VLOOKUP(E505,'PC Receitas'!$AZ$4:$BB$23,3,FALSE)</f>
        <v>#N/A</v>
      </c>
    </row>
    <row r="506" spans="1:23" ht="19.5" customHeight="1" thickTop="1" thickBot="1" x14ac:dyDescent="0.3">
      <c r="A506" s="209"/>
      <c r="C506" s="43"/>
      <c r="D506" s="43"/>
      <c r="E506" s="43"/>
      <c r="F506" s="136"/>
      <c r="G506" s="43"/>
      <c r="H506" s="43"/>
      <c r="I506" s="43"/>
      <c r="J506" s="196"/>
      <c r="K506" s="196"/>
      <c r="L506" s="44"/>
      <c r="M506" s="130"/>
      <c r="N506" s="41">
        <f>IF(AND(J506&gt;0,K506&gt;0),N505,  IF(AND(K506&lt;&gt;"",K506&lt;&gt;0),IF(AND(L506="Pago",OR(E506='PC Receitas'!$AZ$16,E506='PC Receitas'!$AZ$17,E506='PC Receitas'!$AZ$18,E506='PC Receitas'!$AZ$19,E506='PC Receitas'!$AZ$20,E506='PC Receitas'!$AZ$21,E506='PC Receitas'!$AZ$22,E506='PC Receitas'!$AZ$23)),N505-K506,N505),IF(AND(L506="Pago",OR(E506='PC Receitas'!$AZ$4,E506='PC Receitas'!$AZ$5,E506='PC Receitas'!$AZ$6)),N505+J506,N505)))</f>
        <v>10600.150000000003</v>
      </c>
      <c r="S506" s="112" t="e">
        <f t="shared" si="28"/>
        <v>#N/A</v>
      </c>
      <c r="T506" s="109" t="e">
        <f t="shared" si="29"/>
        <v>#N/A</v>
      </c>
      <c r="U506" s="109" t="e">
        <f t="shared" si="30"/>
        <v>#N/A</v>
      </c>
      <c r="V506" s="109" t="e">
        <f t="shared" si="31"/>
        <v>#N/A</v>
      </c>
      <c r="W506" s="239" t="e">
        <f>VLOOKUP(E506,'PC Receitas'!$AZ$4:$BB$23,3,FALSE)</f>
        <v>#N/A</v>
      </c>
    </row>
    <row r="507" spans="1:23" ht="19.5" customHeight="1" thickTop="1" thickBot="1" x14ac:dyDescent="0.3">
      <c r="A507" s="209"/>
      <c r="C507" s="43"/>
      <c r="D507" s="43"/>
      <c r="E507" s="43"/>
      <c r="F507" s="136"/>
      <c r="G507" s="43"/>
      <c r="H507" s="43"/>
      <c r="I507" s="43"/>
      <c r="J507" s="196"/>
      <c r="K507" s="196"/>
      <c r="L507" s="44"/>
      <c r="M507" s="130"/>
      <c r="N507" s="41">
        <f>IF(AND(J507&gt;0,K507&gt;0),N506,  IF(AND(K507&lt;&gt;"",K507&lt;&gt;0),IF(AND(L507="Pago",OR(E507='PC Receitas'!$AZ$16,E507='PC Receitas'!$AZ$17,E507='PC Receitas'!$AZ$18,E507='PC Receitas'!$AZ$19,E507='PC Receitas'!$AZ$20,E507='PC Receitas'!$AZ$21,E507='PC Receitas'!$AZ$22,E507='PC Receitas'!$AZ$23)),N506-K507,N506),IF(AND(L507="Pago",OR(E507='PC Receitas'!$AZ$4,E507='PC Receitas'!$AZ$5,E507='PC Receitas'!$AZ$6)),N506+J507,N506)))</f>
        <v>10600.150000000003</v>
      </c>
      <c r="S507" s="112" t="e">
        <f t="shared" si="28"/>
        <v>#N/A</v>
      </c>
      <c r="T507" s="109" t="e">
        <f t="shared" si="29"/>
        <v>#N/A</v>
      </c>
      <c r="U507" s="109" t="e">
        <f t="shared" si="30"/>
        <v>#N/A</v>
      </c>
      <c r="V507" s="109" t="e">
        <f t="shared" si="31"/>
        <v>#N/A</v>
      </c>
      <c r="W507" s="239" t="e">
        <f>VLOOKUP(E507,'PC Receitas'!$AZ$4:$BB$23,3,FALSE)</f>
        <v>#N/A</v>
      </c>
    </row>
    <row r="508" spans="1:23" ht="19.5" customHeight="1" thickTop="1" thickBot="1" x14ac:dyDescent="0.3">
      <c r="A508" s="209"/>
      <c r="C508" s="43"/>
      <c r="D508" s="43"/>
      <c r="E508" s="43"/>
      <c r="F508" s="136"/>
      <c r="G508" s="43"/>
      <c r="H508" s="43"/>
      <c r="I508" s="43"/>
      <c r="J508" s="196"/>
      <c r="K508" s="196"/>
      <c r="L508" s="44"/>
      <c r="M508" s="130"/>
      <c r="N508" s="41">
        <f>IF(AND(J508&gt;0,K508&gt;0),N507,  IF(AND(K508&lt;&gt;"",K508&lt;&gt;0),IF(AND(L508="Pago",OR(E508='PC Receitas'!$AZ$16,E508='PC Receitas'!$AZ$17,E508='PC Receitas'!$AZ$18,E508='PC Receitas'!$AZ$19,E508='PC Receitas'!$AZ$20,E508='PC Receitas'!$AZ$21,E508='PC Receitas'!$AZ$22,E508='PC Receitas'!$AZ$23)),N507-K508,N507),IF(AND(L508="Pago",OR(E508='PC Receitas'!$AZ$4,E508='PC Receitas'!$AZ$5,E508='PC Receitas'!$AZ$6)),N507+J508,N507)))</f>
        <v>10600.150000000003</v>
      </c>
      <c r="S508" s="112" t="e">
        <f t="shared" si="28"/>
        <v>#N/A</v>
      </c>
      <c r="T508" s="109" t="e">
        <f t="shared" si="29"/>
        <v>#N/A</v>
      </c>
      <c r="U508" s="109" t="e">
        <f t="shared" si="30"/>
        <v>#N/A</v>
      </c>
      <c r="V508" s="109" t="e">
        <f t="shared" si="31"/>
        <v>#N/A</v>
      </c>
      <c r="W508" s="239" t="e">
        <f>VLOOKUP(E508,'PC Receitas'!$AZ$4:$BB$23,3,FALSE)</f>
        <v>#N/A</v>
      </c>
    </row>
    <row r="509" spans="1:23" ht="19.5" customHeight="1" thickTop="1" thickBot="1" x14ac:dyDescent="0.3">
      <c r="A509" s="209"/>
      <c r="C509" s="43"/>
      <c r="D509" s="43"/>
      <c r="E509" s="43"/>
      <c r="F509" s="136"/>
      <c r="G509" s="43"/>
      <c r="H509" s="43"/>
      <c r="I509" s="43"/>
      <c r="J509" s="196"/>
      <c r="K509" s="196"/>
      <c r="L509" s="44"/>
      <c r="M509" s="130"/>
      <c r="N509" s="41">
        <f>IF(AND(J509&gt;0,K509&gt;0),N508,  IF(AND(K509&lt;&gt;"",K509&lt;&gt;0),IF(AND(L509="Pago",OR(E509='PC Receitas'!$AZ$16,E509='PC Receitas'!$AZ$17,E509='PC Receitas'!$AZ$18,E509='PC Receitas'!$AZ$19,E509='PC Receitas'!$AZ$20,E509='PC Receitas'!$AZ$21,E509='PC Receitas'!$AZ$22,E509='PC Receitas'!$AZ$23)),N508-K509,N508),IF(AND(L509="Pago",OR(E509='PC Receitas'!$AZ$4,E509='PC Receitas'!$AZ$5,E509='PC Receitas'!$AZ$6)),N508+J509,N508)))</f>
        <v>10600.150000000003</v>
      </c>
      <c r="S509" s="112" t="e">
        <f t="shared" si="28"/>
        <v>#N/A</v>
      </c>
      <c r="T509" s="109" t="e">
        <f t="shared" si="29"/>
        <v>#N/A</v>
      </c>
      <c r="U509" s="109" t="e">
        <f t="shared" si="30"/>
        <v>#N/A</v>
      </c>
      <c r="V509" s="109" t="e">
        <f t="shared" si="31"/>
        <v>#N/A</v>
      </c>
      <c r="W509" s="239" t="e">
        <f>VLOOKUP(E509,'PC Receitas'!$AZ$4:$BB$23,3,FALSE)</f>
        <v>#N/A</v>
      </c>
    </row>
    <row r="510" spans="1:23" ht="19.5" customHeight="1" thickTop="1" thickBot="1" x14ac:dyDescent="0.3">
      <c r="A510" s="209"/>
      <c r="C510" s="43"/>
      <c r="D510" s="43"/>
      <c r="E510" s="43"/>
      <c r="F510" s="136"/>
      <c r="G510" s="43"/>
      <c r="H510" s="43"/>
      <c r="I510" s="43"/>
      <c r="J510" s="196"/>
      <c r="K510" s="196"/>
      <c r="L510" s="44"/>
      <c r="M510" s="130"/>
      <c r="N510" s="41">
        <f>IF(AND(J510&gt;0,K510&gt;0),N509,  IF(AND(K510&lt;&gt;"",K510&lt;&gt;0),IF(AND(L510="Pago",OR(E510='PC Receitas'!$AZ$16,E510='PC Receitas'!$AZ$17,E510='PC Receitas'!$AZ$18,E510='PC Receitas'!$AZ$19,E510='PC Receitas'!$AZ$20,E510='PC Receitas'!$AZ$21,E510='PC Receitas'!$AZ$22,E510='PC Receitas'!$AZ$23)),N509-K510,N509),IF(AND(L510="Pago",OR(E510='PC Receitas'!$AZ$4,E510='PC Receitas'!$AZ$5,E510='PC Receitas'!$AZ$6)),N509+J510,N509)))</f>
        <v>10600.150000000003</v>
      </c>
      <c r="S510" s="112" t="e">
        <f t="shared" si="28"/>
        <v>#N/A</v>
      </c>
      <c r="T510" s="109" t="e">
        <f t="shared" si="29"/>
        <v>#N/A</v>
      </c>
      <c r="U510" s="109" t="e">
        <f t="shared" si="30"/>
        <v>#N/A</v>
      </c>
      <c r="V510" s="109" t="e">
        <f t="shared" si="31"/>
        <v>#N/A</v>
      </c>
      <c r="W510" s="239" t="e">
        <f>VLOOKUP(E510,'PC Receitas'!$AZ$4:$BB$23,3,FALSE)</f>
        <v>#N/A</v>
      </c>
    </row>
    <row r="511" spans="1:23" ht="19.5" customHeight="1" thickTop="1" thickBot="1" x14ac:dyDescent="0.3">
      <c r="A511" s="209"/>
      <c r="C511" s="43"/>
      <c r="D511" s="43"/>
      <c r="E511" s="43"/>
      <c r="F511" s="136"/>
      <c r="G511" s="43"/>
      <c r="H511" s="43"/>
      <c r="I511" s="43"/>
      <c r="J511" s="196"/>
      <c r="K511" s="196"/>
      <c r="L511" s="44"/>
      <c r="M511" s="130"/>
      <c r="N511" s="41">
        <f>IF(AND(J511&gt;0,K511&gt;0),N510,  IF(AND(K511&lt;&gt;"",K511&lt;&gt;0),IF(AND(L511="Pago",OR(E511='PC Receitas'!$AZ$16,E511='PC Receitas'!$AZ$17,E511='PC Receitas'!$AZ$18,E511='PC Receitas'!$AZ$19,E511='PC Receitas'!$AZ$20,E511='PC Receitas'!$AZ$21,E511='PC Receitas'!$AZ$22,E511='PC Receitas'!$AZ$23)),N510-K511,N510),IF(AND(L511="Pago",OR(E511='PC Receitas'!$AZ$4,E511='PC Receitas'!$AZ$5,E511='PC Receitas'!$AZ$6)),N510+J511,N510)))</f>
        <v>10600.150000000003</v>
      </c>
      <c r="S511" s="112" t="e">
        <f t="shared" si="28"/>
        <v>#N/A</v>
      </c>
      <c r="T511" s="109" t="e">
        <f t="shared" si="29"/>
        <v>#N/A</v>
      </c>
      <c r="U511" s="109" t="e">
        <f t="shared" si="30"/>
        <v>#N/A</v>
      </c>
      <c r="V511" s="109" t="e">
        <f t="shared" si="31"/>
        <v>#N/A</v>
      </c>
      <c r="W511" s="239" t="e">
        <f>VLOOKUP(E511,'PC Receitas'!$AZ$4:$BB$23,3,FALSE)</f>
        <v>#N/A</v>
      </c>
    </row>
    <row r="512" spans="1:23" ht="19.5" customHeight="1" thickTop="1" thickBot="1" x14ac:dyDescent="0.3">
      <c r="A512" s="209"/>
      <c r="C512" s="43"/>
      <c r="D512" s="43"/>
      <c r="E512" s="43"/>
      <c r="F512" s="136"/>
      <c r="G512" s="43"/>
      <c r="H512" s="43"/>
      <c r="I512" s="43"/>
      <c r="J512" s="196"/>
      <c r="K512" s="196"/>
      <c r="L512" s="44"/>
      <c r="M512" s="130"/>
      <c r="N512" s="41">
        <f>IF(AND(J512&gt;0,K512&gt;0),N511,  IF(AND(K512&lt;&gt;"",K512&lt;&gt;0),IF(AND(L512="Pago",OR(E512='PC Receitas'!$AZ$16,E512='PC Receitas'!$AZ$17,E512='PC Receitas'!$AZ$18,E512='PC Receitas'!$AZ$19,E512='PC Receitas'!$AZ$20,E512='PC Receitas'!$AZ$21,E512='PC Receitas'!$AZ$22,E512='PC Receitas'!$AZ$23)),N511-K512,N511),IF(AND(L512="Pago",OR(E512='PC Receitas'!$AZ$4,E512='PC Receitas'!$AZ$5,E512='PC Receitas'!$AZ$6)),N511+J512,N511)))</f>
        <v>10600.150000000003</v>
      </c>
      <c r="S512" s="112" t="e">
        <f t="shared" si="28"/>
        <v>#N/A</v>
      </c>
      <c r="T512" s="109" t="e">
        <f t="shared" si="29"/>
        <v>#N/A</v>
      </c>
      <c r="U512" s="109" t="e">
        <f t="shared" si="30"/>
        <v>#N/A</v>
      </c>
      <c r="V512" s="109" t="e">
        <f t="shared" si="31"/>
        <v>#N/A</v>
      </c>
      <c r="W512" s="239" t="e">
        <f>VLOOKUP(E512,'PC Receitas'!$AZ$4:$BB$23,3,FALSE)</f>
        <v>#N/A</v>
      </c>
    </row>
    <row r="513" spans="1:23" ht="19.5" customHeight="1" thickTop="1" thickBot="1" x14ac:dyDescent="0.3">
      <c r="A513" s="209"/>
      <c r="C513" s="43"/>
      <c r="D513" s="43"/>
      <c r="E513" s="43"/>
      <c r="F513" s="136"/>
      <c r="G513" s="43"/>
      <c r="H513" s="43"/>
      <c r="I513" s="43"/>
      <c r="J513" s="196"/>
      <c r="K513" s="196"/>
      <c r="L513" s="44"/>
      <c r="M513" s="130"/>
      <c r="N513" s="41">
        <f>IF(AND(J513&gt;0,K513&gt;0),N512,  IF(AND(K513&lt;&gt;"",K513&lt;&gt;0),IF(AND(L513="Pago",OR(E513='PC Receitas'!$AZ$16,E513='PC Receitas'!$AZ$17,E513='PC Receitas'!$AZ$18,E513='PC Receitas'!$AZ$19,E513='PC Receitas'!$AZ$20,E513='PC Receitas'!$AZ$21,E513='PC Receitas'!$AZ$22,E513='PC Receitas'!$AZ$23)),N512-K513,N512),IF(AND(L513="Pago",OR(E513='PC Receitas'!$AZ$4,E513='PC Receitas'!$AZ$5,E513='PC Receitas'!$AZ$6)),N512+J513,N512)))</f>
        <v>10600.150000000003</v>
      </c>
      <c r="S513" s="112" t="e">
        <f t="shared" si="28"/>
        <v>#N/A</v>
      </c>
      <c r="T513" s="109" t="e">
        <f t="shared" si="29"/>
        <v>#N/A</v>
      </c>
      <c r="U513" s="109" t="e">
        <f t="shared" si="30"/>
        <v>#N/A</v>
      </c>
      <c r="V513" s="109" t="e">
        <f t="shared" si="31"/>
        <v>#N/A</v>
      </c>
      <c r="W513" s="239" t="e">
        <f>VLOOKUP(E513,'PC Receitas'!$AZ$4:$BB$23,3,FALSE)</f>
        <v>#N/A</v>
      </c>
    </row>
    <row r="514" spans="1:23" ht="19.5" customHeight="1" thickTop="1" thickBot="1" x14ac:dyDescent="0.3">
      <c r="A514" s="209"/>
      <c r="C514" s="43"/>
      <c r="D514" s="43"/>
      <c r="E514" s="43"/>
      <c r="F514" s="136"/>
      <c r="G514" s="43"/>
      <c r="H514" s="43"/>
      <c r="I514" s="43"/>
      <c r="J514" s="196"/>
      <c r="K514" s="196"/>
      <c r="L514" s="44"/>
      <c r="M514" s="130"/>
      <c r="N514" s="41">
        <f>IF(AND(J514&gt;0,K514&gt;0),N513,  IF(AND(K514&lt;&gt;"",K514&lt;&gt;0),IF(AND(L514="Pago",OR(E514='PC Receitas'!$AZ$16,E514='PC Receitas'!$AZ$17,E514='PC Receitas'!$AZ$18,E514='PC Receitas'!$AZ$19,E514='PC Receitas'!$AZ$20,E514='PC Receitas'!$AZ$21,E514='PC Receitas'!$AZ$22,E514='PC Receitas'!$AZ$23)),N513-K514,N513),IF(AND(L514="Pago",OR(E514='PC Receitas'!$AZ$4,E514='PC Receitas'!$AZ$5,E514='PC Receitas'!$AZ$6)),N513+J514,N513)))</f>
        <v>10600.150000000003</v>
      </c>
      <c r="S514" s="112" t="e">
        <f t="shared" si="28"/>
        <v>#N/A</v>
      </c>
      <c r="T514" s="109" t="e">
        <f t="shared" si="29"/>
        <v>#N/A</v>
      </c>
      <c r="U514" s="109" t="e">
        <f t="shared" si="30"/>
        <v>#N/A</v>
      </c>
      <c r="V514" s="109" t="e">
        <f t="shared" si="31"/>
        <v>#N/A</v>
      </c>
      <c r="W514" s="239" t="e">
        <f>VLOOKUP(E514,'PC Receitas'!$AZ$4:$BB$23,3,FALSE)</f>
        <v>#N/A</v>
      </c>
    </row>
    <row r="515" spans="1:23" ht="19.5" customHeight="1" thickTop="1" thickBot="1" x14ac:dyDescent="0.3">
      <c r="A515" s="209"/>
      <c r="C515" s="43"/>
      <c r="D515" s="43"/>
      <c r="E515" s="43"/>
      <c r="F515" s="136"/>
      <c r="G515" s="43"/>
      <c r="H515" s="43"/>
      <c r="I515" s="43"/>
      <c r="J515" s="196"/>
      <c r="K515" s="196"/>
      <c r="L515" s="44"/>
      <c r="M515" s="130"/>
      <c r="N515" s="41">
        <f>IF(AND(J515&gt;0,K515&gt;0),N514,  IF(AND(K515&lt;&gt;"",K515&lt;&gt;0),IF(AND(L515="Pago",OR(E515='PC Receitas'!$AZ$16,E515='PC Receitas'!$AZ$17,E515='PC Receitas'!$AZ$18,E515='PC Receitas'!$AZ$19,E515='PC Receitas'!$AZ$20,E515='PC Receitas'!$AZ$21,E515='PC Receitas'!$AZ$22,E515='PC Receitas'!$AZ$23)),N514-K515,N514),IF(AND(L515="Pago",OR(E515='PC Receitas'!$AZ$4,E515='PC Receitas'!$AZ$5,E515='PC Receitas'!$AZ$6)),N514+J515,N514)))</f>
        <v>10600.150000000003</v>
      </c>
      <c r="S515" s="112" t="e">
        <f t="shared" si="28"/>
        <v>#N/A</v>
      </c>
      <c r="T515" s="109" t="e">
        <f t="shared" si="29"/>
        <v>#N/A</v>
      </c>
      <c r="U515" s="109" t="e">
        <f t="shared" si="30"/>
        <v>#N/A</v>
      </c>
      <c r="V515" s="109" t="e">
        <f t="shared" si="31"/>
        <v>#N/A</v>
      </c>
      <c r="W515" s="239" t="e">
        <f>VLOOKUP(E515,'PC Receitas'!$AZ$4:$BB$23,3,FALSE)</f>
        <v>#N/A</v>
      </c>
    </row>
    <row r="516" spans="1:23" ht="19.5" customHeight="1" thickTop="1" thickBot="1" x14ac:dyDescent="0.3">
      <c r="A516" s="209"/>
      <c r="C516" s="43"/>
      <c r="D516" s="43"/>
      <c r="E516" s="43"/>
      <c r="F516" s="136"/>
      <c r="G516" s="43"/>
      <c r="H516" s="43"/>
      <c r="I516" s="43"/>
      <c r="J516" s="196"/>
      <c r="K516" s="196"/>
      <c r="L516" s="44"/>
      <c r="M516" s="130"/>
      <c r="N516" s="41">
        <f>IF(AND(J516&gt;0,K516&gt;0),N515,  IF(AND(K516&lt;&gt;"",K516&lt;&gt;0),IF(AND(L516="Pago",OR(E516='PC Receitas'!$AZ$16,E516='PC Receitas'!$AZ$17,E516='PC Receitas'!$AZ$18,E516='PC Receitas'!$AZ$19,E516='PC Receitas'!$AZ$20,E516='PC Receitas'!$AZ$21,E516='PC Receitas'!$AZ$22,E516='PC Receitas'!$AZ$23)),N515-K516,N515),IF(AND(L516="Pago",OR(E516='PC Receitas'!$AZ$4,E516='PC Receitas'!$AZ$5,E516='PC Receitas'!$AZ$6)),N515+J516,N515)))</f>
        <v>10600.150000000003</v>
      </c>
      <c r="S516" s="112" t="e">
        <f t="shared" si="28"/>
        <v>#N/A</v>
      </c>
      <c r="T516" s="109" t="e">
        <f t="shared" si="29"/>
        <v>#N/A</v>
      </c>
      <c r="U516" s="109" t="e">
        <f t="shared" si="30"/>
        <v>#N/A</v>
      </c>
      <c r="V516" s="109" t="e">
        <f t="shared" si="31"/>
        <v>#N/A</v>
      </c>
      <c r="W516" s="239" t="e">
        <f>VLOOKUP(E516,'PC Receitas'!$AZ$4:$BB$23,3,FALSE)</f>
        <v>#N/A</v>
      </c>
    </row>
    <row r="517" spans="1:23" ht="19.5" customHeight="1" thickTop="1" thickBot="1" x14ac:dyDescent="0.3">
      <c r="A517" s="209"/>
      <c r="C517" s="43"/>
      <c r="D517" s="43"/>
      <c r="E517" s="43"/>
      <c r="F517" s="136"/>
      <c r="G517" s="43"/>
      <c r="H517" s="43"/>
      <c r="I517" s="43"/>
      <c r="J517" s="196"/>
      <c r="K517" s="196"/>
      <c r="L517" s="44"/>
      <c r="M517" s="130"/>
      <c r="N517" s="41">
        <f>IF(AND(J517&gt;0,K517&gt;0),N516,  IF(AND(K517&lt;&gt;"",K517&lt;&gt;0),IF(AND(L517="Pago",OR(E517='PC Receitas'!$AZ$16,E517='PC Receitas'!$AZ$17,E517='PC Receitas'!$AZ$18,E517='PC Receitas'!$AZ$19,E517='PC Receitas'!$AZ$20,E517='PC Receitas'!$AZ$21,E517='PC Receitas'!$AZ$22,E517='PC Receitas'!$AZ$23)),N516-K517,N516),IF(AND(L517="Pago",OR(E517='PC Receitas'!$AZ$4,E517='PC Receitas'!$AZ$5,E517='PC Receitas'!$AZ$6)),N516+J517,N516)))</f>
        <v>10600.150000000003</v>
      </c>
      <c r="S517" s="112" t="e">
        <f t="shared" si="28"/>
        <v>#N/A</v>
      </c>
      <c r="T517" s="109" t="e">
        <f t="shared" si="29"/>
        <v>#N/A</v>
      </c>
      <c r="U517" s="109" t="e">
        <f t="shared" si="30"/>
        <v>#N/A</v>
      </c>
      <c r="V517" s="109" t="e">
        <f t="shared" si="31"/>
        <v>#N/A</v>
      </c>
      <c r="W517" s="239" t="e">
        <f>VLOOKUP(E517,'PC Receitas'!$AZ$4:$BB$23,3,FALSE)</f>
        <v>#N/A</v>
      </c>
    </row>
    <row r="518" spans="1:23" ht="19.5" customHeight="1" thickTop="1" thickBot="1" x14ac:dyDescent="0.3">
      <c r="A518" s="209"/>
      <c r="C518" s="43"/>
      <c r="D518" s="43"/>
      <c r="E518" s="43"/>
      <c r="F518" s="136"/>
      <c r="G518" s="43"/>
      <c r="H518" s="43"/>
      <c r="I518" s="43"/>
      <c r="J518" s="196"/>
      <c r="K518" s="196"/>
      <c r="L518" s="44"/>
      <c r="M518" s="130"/>
      <c r="N518" s="41">
        <f>IF(AND(J518&gt;0,K518&gt;0),N517,  IF(AND(K518&lt;&gt;"",K518&lt;&gt;0),IF(AND(L518="Pago",OR(E518='PC Receitas'!$AZ$16,E518='PC Receitas'!$AZ$17,E518='PC Receitas'!$AZ$18,E518='PC Receitas'!$AZ$19,E518='PC Receitas'!$AZ$20,E518='PC Receitas'!$AZ$21,E518='PC Receitas'!$AZ$22,E518='PC Receitas'!$AZ$23)),N517-K518,N517),IF(AND(L518="Pago",OR(E518='PC Receitas'!$AZ$4,E518='PC Receitas'!$AZ$5,E518='PC Receitas'!$AZ$6)),N517+J518,N517)))</f>
        <v>10600.150000000003</v>
      </c>
      <c r="S518" s="112" t="e">
        <f t="shared" ref="S518:S581" si="32">IF(W518="DESPESAS_COM_RH","Despesa",IF(W518="DESPESAS_OPERACIONAIS","Despesa",IF(W518="DESPESAS_DE_MARKETING","Despesa",IF(W518="IMPOSTOS","Despesa",IF(W518="INVESTIMENTOS","Despesa","")))))</f>
        <v>#N/A</v>
      </c>
      <c r="T518" s="109" t="e">
        <f t="shared" ref="T518:T581" si="33">IF(W518="DESPESAS_COM_PRODUTOS","Despesa",IF(W518="DESPESAS_COM_SERVICOS","Despesa",IF(W518="DESPESAS_NAO_OPERACIONAIS","Despesa","")))</f>
        <v>#N/A</v>
      </c>
      <c r="U518" s="109" t="e">
        <f t="shared" ref="U518:U581" si="34">IF(W518="RECEITAS_COM_PRODUTO","Receita",IF(W518="RECEITAS_COM_SERVICOS","Receita",IF(W518="RECEITAS_NAO_OPERACIONAIS","Receita","")))</f>
        <v>#N/A</v>
      </c>
      <c r="V518" s="109" t="e">
        <f t="shared" ref="V518:V581" si="35">IF(S518&lt;&gt;"",S518,IF(T518&lt;&gt;"",T518,IF(U518&lt;&gt;"",U518,"")))</f>
        <v>#N/A</v>
      </c>
      <c r="W518" s="239" t="e">
        <f>VLOOKUP(E518,'PC Receitas'!$AZ$4:$BB$23,3,FALSE)</f>
        <v>#N/A</v>
      </c>
    </row>
    <row r="519" spans="1:23" ht="19.5" customHeight="1" thickTop="1" thickBot="1" x14ac:dyDescent="0.3">
      <c r="A519" s="209"/>
      <c r="C519" s="43"/>
      <c r="D519" s="43"/>
      <c r="E519" s="43"/>
      <c r="F519" s="136"/>
      <c r="G519" s="43"/>
      <c r="H519" s="43"/>
      <c r="I519" s="43"/>
      <c r="J519" s="196"/>
      <c r="K519" s="196"/>
      <c r="L519" s="44"/>
      <c r="M519" s="130"/>
      <c r="N519" s="41">
        <f>IF(AND(J519&gt;0,K519&gt;0),N518,  IF(AND(K519&lt;&gt;"",K519&lt;&gt;0),IF(AND(L519="Pago",OR(E519='PC Receitas'!$AZ$16,E519='PC Receitas'!$AZ$17,E519='PC Receitas'!$AZ$18,E519='PC Receitas'!$AZ$19,E519='PC Receitas'!$AZ$20,E519='PC Receitas'!$AZ$21,E519='PC Receitas'!$AZ$22,E519='PC Receitas'!$AZ$23)),N518-K519,N518),IF(AND(L519="Pago",OR(E519='PC Receitas'!$AZ$4,E519='PC Receitas'!$AZ$5,E519='PC Receitas'!$AZ$6)),N518+J519,N518)))</f>
        <v>10600.150000000003</v>
      </c>
      <c r="S519" s="112" t="e">
        <f t="shared" si="32"/>
        <v>#N/A</v>
      </c>
      <c r="T519" s="109" t="e">
        <f t="shared" si="33"/>
        <v>#N/A</v>
      </c>
      <c r="U519" s="109" t="e">
        <f t="shared" si="34"/>
        <v>#N/A</v>
      </c>
      <c r="V519" s="109" t="e">
        <f t="shared" si="35"/>
        <v>#N/A</v>
      </c>
      <c r="W519" s="239" t="e">
        <f>VLOOKUP(E519,'PC Receitas'!$AZ$4:$BB$23,3,FALSE)</f>
        <v>#N/A</v>
      </c>
    </row>
    <row r="520" spans="1:23" ht="19.5" customHeight="1" thickTop="1" thickBot="1" x14ac:dyDescent="0.3">
      <c r="A520" s="209"/>
      <c r="C520" s="43"/>
      <c r="D520" s="43"/>
      <c r="E520" s="43"/>
      <c r="F520" s="136"/>
      <c r="G520" s="43"/>
      <c r="H520" s="43"/>
      <c r="I520" s="43"/>
      <c r="J520" s="196"/>
      <c r="K520" s="196"/>
      <c r="L520" s="44"/>
      <c r="M520" s="130"/>
      <c r="N520" s="41">
        <f>IF(AND(J520&gt;0,K520&gt;0),N519,  IF(AND(K520&lt;&gt;"",K520&lt;&gt;0),IF(AND(L520="Pago",OR(E520='PC Receitas'!$AZ$16,E520='PC Receitas'!$AZ$17,E520='PC Receitas'!$AZ$18,E520='PC Receitas'!$AZ$19,E520='PC Receitas'!$AZ$20,E520='PC Receitas'!$AZ$21,E520='PC Receitas'!$AZ$22,E520='PC Receitas'!$AZ$23)),N519-K520,N519),IF(AND(L520="Pago",OR(E520='PC Receitas'!$AZ$4,E520='PC Receitas'!$AZ$5,E520='PC Receitas'!$AZ$6)),N519+J520,N519)))</f>
        <v>10600.150000000003</v>
      </c>
      <c r="S520" s="112" t="e">
        <f t="shared" si="32"/>
        <v>#N/A</v>
      </c>
      <c r="T520" s="109" t="e">
        <f t="shared" si="33"/>
        <v>#N/A</v>
      </c>
      <c r="U520" s="109" t="e">
        <f t="shared" si="34"/>
        <v>#N/A</v>
      </c>
      <c r="V520" s="109" t="e">
        <f t="shared" si="35"/>
        <v>#N/A</v>
      </c>
      <c r="W520" s="239" t="e">
        <f>VLOOKUP(E520,'PC Receitas'!$AZ$4:$BB$23,3,FALSE)</f>
        <v>#N/A</v>
      </c>
    </row>
    <row r="521" spans="1:23" ht="19.5" customHeight="1" thickTop="1" thickBot="1" x14ac:dyDescent="0.3">
      <c r="A521" s="209"/>
      <c r="C521" s="43"/>
      <c r="D521" s="43"/>
      <c r="E521" s="43"/>
      <c r="F521" s="136"/>
      <c r="G521" s="43"/>
      <c r="H521" s="43"/>
      <c r="I521" s="43"/>
      <c r="J521" s="196"/>
      <c r="K521" s="196"/>
      <c r="L521" s="44"/>
      <c r="M521" s="130"/>
      <c r="N521" s="41">
        <f>IF(AND(J521&gt;0,K521&gt;0),N520,  IF(AND(K521&lt;&gt;"",K521&lt;&gt;0),IF(AND(L521="Pago",OR(E521='PC Receitas'!$AZ$16,E521='PC Receitas'!$AZ$17,E521='PC Receitas'!$AZ$18,E521='PC Receitas'!$AZ$19,E521='PC Receitas'!$AZ$20,E521='PC Receitas'!$AZ$21,E521='PC Receitas'!$AZ$22,E521='PC Receitas'!$AZ$23)),N520-K521,N520),IF(AND(L521="Pago",OR(E521='PC Receitas'!$AZ$4,E521='PC Receitas'!$AZ$5,E521='PC Receitas'!$AZ$6)),N520+J521,N520)))</f>
        <v>10600.150000000003</v>
      </c>
      <c r="S521" s="112" t="e">
        <f t="shared" si="32"/>
        <v>#N/A</v>
      </c>
      <c r="T521" s="109" t="e">
        <f t="shared" si="33"/>
        <v>#N/A</v>
      </c>
      <c r="U521" s="109" t="e">
        <f t="shared" si="34"/>
        <v>#N/A</v>
      </c>
      <c r="V521" s="109" t="e">
        <f t="shared" si="35"/>
        <v>#N/A</v>
      </c>
      <c r="W521" s="239" t="e">
        <f>VLOOKUP(E521,'PC Receitas'!$AZ$4:$BB$23,3,FALSE)</f>
        <v>#N/A</v>
      </c>
    </row>
    <row r="522" spans="1:23" ht="19.5" customHeight="1" thickTop="1" thickBot="1" x14ac:dyDescent="0.3">
      <c r="A522" s="209"/>
      <c r="C522" s="43"/>
      <c r="D522" s="43"/>
      <c r="E522" s="43"/>
      <c r="F522" s="136"/>
      <c r="G522" s="43"/>
      <c r="H522" s="43"/>
      <c r="I522" s="43"/>
      <c r="J522" s="196"/>
      <c r="K522" s="196"/>
      <c r="L522" s="44"/>
      <c r="M522" s="130"/>
      <c r="N522" s="41">
        <f>IF(AND(J522&gt;0,K522&gt;0),N521,  IF(AND(K522&lt;&gt;"",K522&lt;&gt;0),IF(AND(L522="Pago",OR(E522='PC Receitas'!$AZ$16,E522='PC Receitas'!$AZ$17,E522='PC Receitas'!$AZ$18,E522='PC Receitas'!$AZ$19,E522='PC Receitas'!$AZ$20,E522='PC Receitas'!$AZ$21,E522='PC Receitas'!$AZ$22,E522='PC Receitas'!$AZ$23)),N521-K522,N521),IF(AND(L522="Pago",OR(E522='PC Receitas'!$AZ$4,E522='PC Receitas'!$AZ$5,E522='PC Receitas'!$AZ$6)),N521+J522,N521)))</f>
        <v>10600.150000000003</v>
      </c>
      <c r="S522" s="112" t="e">
        <f t="shared" si="32"/>
        <v>#N/A</v>
      </c>
      <c r="T522" s="109" t="e">
        <f t="shared" si="33"/>
        <v>#N/A</v>
      </c>
      <c r="U522" s="109" t="e">
        <f t="shared" si="34"/>
        <v>#N/A</v>
      </c>
      <c r="V522" s="109" t="e">
        <f t="shared" si="35"/>
        <v>#N/A</v>
      </c>
      <c r="W522" s="239" t="e">
        <f>VLOOKUP(E522,'PC Receitas'!$AZ$4:$BB$23,3,FALSE)</f>
        <v>#N/A</v>
      </c>
    </row>
    <row r="523" spans="1:23" ht="19.5" customHeight="1" thickTop="1" thickBot="1" x14ac:dyDescent="0.3">
      <c r="A523" s="209"/>
      <c r="C523" s="43"/>
      <c r="D523" s="43"/>
      <c r="E523" s="43"/>
      <c r="F523" s="136"/>
      <c r="G523" s="43"/>
      <c r="H523" s="43"/>
      <c r="I523" s="43"/>
      <c r="J523" s="196"/>
      <c r="K523" s="196"/>
      <c r="L523" s="44"/>
      <c r="M523" s="130"/>
      <c r="N523" s="41">
        <f>IF(AND(J523&gt;0,K523&gt;0),N522,  IF(AND(K523&lt;&gt;"",K523&lt;&gt;0),IF(AND(L523="Pago",OR(E523='PC Receitas'!$AZ$16,E523='PC Receitas'!$AZ$17,E523='PC Receitas'!$AZ$18,E523='PC Receitas'!$AZ$19,E523='PC Receitas'!$AZ$20,E523='PC Receitas'!$AZ$21,E523='PC Receitas'!$AZ$22,E523='PC Receitas'!$AZ$23)),N522-K523,N522),IF(AND(L523="Pago",OR(E523='PC Receitas'!$AZ$4,E523='PC Receitas'!$AZ$5,E523='PC Receitas'!$AZ$6)),N522+J523,N522)))</f>
        <v>10600.150000000003</v>
      </c>
      <c r="S523" s="112" t="e">
        <f t="shared" si="32"/>
        <v>#N/A</v>
      </c>
      <c r="T523" s="109" t="e">
        <f t="shared" si="33"/>
        <v>#N/A</v>
      </c>
      <c r="U523" s="109" t="e">
        <f t="shared" si="34"/>
        <v>#N/A</v>
      </c>
      <c r="V523" s="109" t="e">
        <f t="shared" si="35"/>
        <v>#N/A</v>
      </c>
      <c r="W523" s="239" t="e">
        <f>VLOOKUP(E523,'PC Receitas'!$AZ$4:$BB$23,3,FALSE)</f>
        <v>#N/A</v>
      </c>
    </row>
    <row r="524" spans="1:23" ht="19.5" customHeight="1" thickTop="1" thickBot="1" x14ac:dyDescent="0.3">
      <c r="A524" s="209"/>
      <c r="C524" s="43"/>
      <c r="D524" s="43"/>
      <c r="E524" s="43"/>
      <c r="F524" s="136"/>
      <c r="G524" s="43"/>
      <c r="H524" s="43"/>
      <c r="I524" s="43"/>
      <c r="J524" s="196"/>
      <c r="K524" s="196"/>
      <c r="L524" s="44"/>
      <c r="M524" s="130"/>
      <c r="N524" s="41">
        <f>IF(AND(J524&gt;0,K524&gt;0),N523,  IF(AND(K524&lt;&gt;"",K524&lt;&gt;0),IF(AND(L524="Pago",OR(E524='PC Receitas'!$AZ$16,E524='PC Receitas'!$AZ$17,E524='PC Receitas'!$AZ$18,E524='PC Receitas'!$AZ$19,E524='PC Receitas'!$AZ$20,E524='PC Receitas'!$AZ$21,E524='PC Receitas'!$AZ$22,E524='PC Receitas'!$AZ$23)),N523-K524,N523),IF(AND(L524="Pago",OR(E524='PC Receitas'!$AZ$4,E524='PC Receitas'!$AZ$5,E524='PC Receitas'!$AZ$6)),N523+J524,N523)))</f>
        <v>10600.150000000003</v>
      </c>
      <c r="S524" s="112" t="e">
        <f t="shared" si="32"/>
        <v>#N/A</v>
      </c>
      <c r="T524" s="109" t="e">
        <f t="shared" si="33"/>
        <v>#N/A</v>
      </c>
      <c r="U524" s="109" t="e">
        <f t="shared" si="34"/>
        <v>#N/A</v>
      </c>
      <c r="V524" s="109" t="e">
        <f t="shared" si="35"/>
        <v>#N/A</v>
      </c>
      <c r="W524" s="239" t="e">
        <f>VLOOKUP(E524,'PC Receitas'!$AZ$4:$BB$23,3,FALSE)</f>
        <v>#N/A</v>
      </c>
    </row>
    <row r="525" spans="1:23" ht="19.5" customHeight="1" thickTop="1" thickBot="1" x14ac:dyDescent="0.3">
      <c r="A525" s="209"/>
      <c r="C525" s="43"/>
      <c r="D525" s="43"/>
      <c r="E525" s="43"/>
      <c r="F525" s="136"/>
      <c r="G525" s="43"/>
      <c r="H525" s="43"/>
      <c r="I525" s="43"/>
      <c r="J525" s="196"/>
      <c r="K525" s="196"/>
      <c r="L525" s="44"/>
      <c r="M525" s="130"/>
      <c r="N525" s="41">
        <f>IF(AND(J525&gt;0,K525&gt;0),N524,  IF(AND(K525&lt;&gt;"",K525&lt;&gt;0),IF(AND(L525="Pago",OR(E525='PC Receitas'!$AZ$16,E525='PC Receitas'!$AZ$17,E525='PC Receitas'!$AZ$18,E525='PC Receitas'!$AZ$19,E525='PC Receitas'!$AZ$20,E525='PC Receitas'!$AZ$21,E525='PC Receitas'!$AZ$22,E525='PC Receitas'!$AZ$23)),N524-K525,N524),IF(AND(L525="Pago",OR(E525='PC Receitas'!$AZ$4,E525='PC Receitas'!$AZ$5,E525='PC Receitas'!$AZ$6)),N524+J525,N524)))</f>
        <v>10600.150000000003</v>
      </c>
      <c r="S525" s="112" t="e">
        <f t="shared" si="32"/>
        <v>#N/A</v>
      </c>
      <c r="T525" s="109" t="e">
        <f t="shared" si="33"/>
        <v>#N/A</v>
      </c>
      <c r="U525" s="109" t="e">
        <f t="shared" si="34"/>
        <v>#N/A</v>
      </c>
      <c r="V525" s="109" t="e">
        <f t="shared" si="35"/>
        <v>#N/A</v>
      </c>
      <c r="W525" s="239" t="e">
        <f>VLOOKUP(E525,'PC Receitas'!$AZ$4:$BB$23,3,FALSE)</f>
        <v>#N/A</v>
      </c>
    </row>
    <row r="526" spans="1:23" ht="19.5" customHeight="1" thickTop="1" thickBot="1" x14ac:dyDescent="0.3">
      <c r="A526" s="209"/>
      <c r="C526" s="43"/>
      <c r="D526" s="43"/>
      <c r="E526" s="43"/>
      <c r="F526" s="136"/>
      <c r="G526" s="43"/>
      <c r="H526" s="43"/>
      <c r="I526" s="43"/>
      <c r="J526" s="196"/>
      <c r="K526" s="196"/>
      <c r="L526" s="44"/>
      <c r="M526" s="130"/>
      <c r="N526" s="41">
        <f>IF(AND(J526&gt;0,K526&gt;0),N525,  IF(AND(K526&lt;&gt;"",K526&lt;&gt;0),IF(AND(L526="Pago",OR(E526='PC Receitas'!$AZ$16,E526='PC Receitas'!$AZ$17,E526='PC Receitas'!$AZ$18,E526='PC Receitas'!$AZ$19,E526='PC Receitas'!$AZ$20,E526='PC Receitas'!$AZ$21,E526='PC Receitas'!$AZ$22,E526='PC Receitas'!$AZ$23)),N525-K526,N525),IF(AND(L526="Pago",OR(E526='PC Receitas'!$AZ$4,E526='PC Receitas'!$AZ$5,E526='PC Receitas'!$AZ$6)),N525+J526,N525)))</f>
        <v>10600.150000000003</v>
      </c>
      <c r="S526" s="112" t="e">
        <f t="shared" si="32"/>
        <v>#N/A</v>
      </c>
      <c r="T526" s="109" t="e">
        <f t="shared" si="33"/>
        <v>#N/A</v>
      </c>
      <c r="U526" s="109" t="e">
        <f t="shared" si="34"/>
        <v>#N/A</v>
      </c>
      <c r="V526" s="109" t="e">
        <f t="shared" si="35"/>
        <v>#N/A</v>
      </c>
      <c r="W526" s="239" t="e">
        <f>VLOOKUP(E526,'PC Receitas'!$AZ$4:$BB$23,3,FALSE)</f>
        <v>#N/A</v>
      </c>
    </row>
    <row r="527" spans="1:23" ht="19.5" customHeight="1" thickTop="1" thickBot="1" x14ac:dyDescent="0.3">
      <c r="A527" s="209"/>
      <c r="C527" s="43"/>
      <c r="D527" s="43"/>
      <c r="E527" s="43"/>
      <c r="F527" s="136"/>
      <c r="G527" s="43"/>
      <c r="H527" s="43"/>
      <c r="I527" s="43"/>
      <c r="J527" s="196"/>
      <c r="K527" s="196"/>
      <c r="L527" s="44"/>
      <c r="M527" s="130"/>
      <c r="N527" s="41">
        <f>IF(AND(J527&gt;0,K527&gt;0),N526,  IF(AND(K527&lt;&gt;"",K527&lt;&gt;0),IF(AND(L527="Pago",OR(E527='PC Receitas'!$AZ$16,E527='PC Receitas'!$AZ$17,E527='PC Receitas'!$AZ$18,E527='PC Receitas'!$AZ$19,E527='PC Receitas'!$AZ$20,E527='PC Receitas'!$AZ$21,E527='PC Receitas'!$AZ$22,E527='PC Receitas'!$AZ$23)),N526-K527,N526),IF(AND(L527="Pago",OR(E527='PC Receitas'!$AZ$4,E527='PC Receitas'!$AZ$5,E527='PC Receitas'!$AZ$6)),N526+J527,N526)))</f>
        <v>10600.150000000003</v>
      </c>
      <c r="S527" s="112" t="e">
        <f t="shared" si="32"/>
        <v>#N/A</v>
      </c>
      <c r="T527" s="109" t="e">
        <f t="shared" si="33"/>
        <v>#N/A</v>
      </c>
      <c r="U527" s="109" t="e">
        <f t="shared" si="34"/>
        <v>#N/A</v>
      </c>
      <c r="V527" s="109" t="e">
        <f t="shared" si="35"/>
        <v>#N/A</v>
      </c>
      <c r="W527" s="239" t="e">
        <f>VLOOKUP(E527,'PC Receitas'!$AZ$4:$BB$23,3,FALSE)</f>
        <v>#N/A</v>
      </c>
    </row>
    <row r="528" spans="1:23" ht="19.5" customHeight="1" thickTop="1" thickBot="1" x14ac:dyDescent="0.3">
      <c r="A528" s="209"/>
      <c r="C528" s="43"/>
      <c r="D528" s="43"/>
      <c r="E528" s="43"/>
      <c r="F528" s="136"/>
      <c r="G528" s="43"/>
      <c r="H528" s="43"/>
      <c r="I528" s="43"/>
      <c r="J528" s="196"/>
      <c r="K528" s="196"/>
      <c r="L528" s="44"/>
      <c r="M528" s="130"/>
      <c r="N528" s="41">
        <f>IF(AND(J528&gt;0,K528&gt;0),N527,  IF(AND(K528&lt;&gt;"",K528&lt;&gt;0),IF(AND(L528="Pago",OR(E528='PC Receitas'!$AZ$16,E528='PC Receitas'!$AZ$17,E528='PC Receitas'!$AZ$18,E528='PC Receitas'!$AZ$19,E528='PC Receitas'!$AZ$20,E528='PC Receitas'!$AZ$21,E528='PC Receitas'!$AZ$22,E528='PC Receitas'!$AZ$23)),N527-K528,N527),IF(AND(L528="Pago",OR(E528='PC Receitas'!$AZ$4,E528='PC Receitas'!$AZ$5,E528='PC Receitas'!$AZ$6)),N527+J528,N527)))</f>
        <v>10600.150000000003</v>
      </c>
      <c r="S528" s="112" t="e">
        <f t="shared" si="32"/>
        <v>#N/A</v>
      </c>
      <c r="T528" s="109" t="e">
        <f t="shared" si="33"/>
        <v>#N/A</v>
      </c>
      <c r="U528" s="109" t="e">
        <f t="shared" si="34"/>
        <v>#N/A</v>
      </c>
      <c r="V528" s="109" t="e">
        <f t="shared" si="35"/>
        <v>#N/A</v>
      </c>
      <c r="W528" s="239" t="e">
        <f>VLOOKUP(E528,'PC Receitas'!$AZ$4:$BB$23,3,FALSE)</f>
        <v>#N/A</v>
      </c>
    </row>
    <row r="529" spans="1:23" ht="19.5" customHeight="1" thickTop="1" thickBot="1" x14ac:dyDescent="0.3">
      <c r="A529" s="209"/>
      <c r="C529" s="43"/>
      <c r="D529" s="43"/>
      <c r="E529" s="43"/>
      <c r="F529" s="136"/>
      <c r="G529" s="43"/>
      <c r="H529" s="43"/>
      <c r="I529" s="43"/>
      <c r="J529" s="196"/>
      <c r="K529" s="196"/>
      <c r="L529" s="44"/>
      <c r="M529" s="130"/>
      <c r="N529" s="41">
        <f>IF(AND(J529&gt;0,K529&gt;0),N528,  IF(AND(K529&lt;&gt;"",K529&lt;&gt;0),IF(AND(L529="Pago",OR(E529='PC Receitas'!$AZ$16,E529='PC Receitas'!$AZ$17,E529='PC Receitas'!$AZ$18,E529='PC Receitas'!$AZ$19,E529='PC Receitas'!$AZ$20,E529='PC Receitas'!$AZ$21,E529='PC Receitas'!$AZ$22,E529='PC Receitas'!$AZ$23)),N528-K529,N528),IF(AND(L529="Pago",OR(E529='PC Receitas'!$AZ$4,E529='PC Receitas'!$AZ$5,E529='PC Receitas'!$AZ$6)),N528+J529,N528)))</f>
        <v>10600.150000000003</v>
      </c>
      <c r="S529" s="112" t="e">
        <f t="shared" si="32"/>
        <v>#N/A</v>
      </c>
      <c r="T529" s="109" t="e">
        <f t="shared" si="33"/>
        <v>#N/A</v>
      </c>
      <c r="U529" s="109" t="e">
        <f t="shared" si="34"/>
        <v>#N/A</v>
      </c>
      <c r="V529" s="109" t="e">
        <f t="shared" si="35"/>
        <v>#N/A</v>
      </c>
      <c r="W529" s="239" t="e">
        <f>VLOOKUP(E529,'PC Receitas'!$AZ$4:$BB$23,3,FALSE)</f>
        <v>#N/A</v>
      </c>
    </row>
    <row r="530" spans="1:23" ht="19.5" customHeight="1" thickTop="1" thickBot="1" x14ac:dyDescent="0.3">
      <c r="A530" s="209"/>
      <c r="C530" s="43"/>
      <c r="D530" s="43"/>
      <c r="E530" s="43"/>
      <c r="F530" s="136"/>
      <c r="G530" s="43"/>
      <c r="H530" s="43"/>
      <c r="I530" s="43"/>
      <c r="J530" s="196"/>
      <c r="K530" s="196"/>
      <c r="L530" s="44"/>
      <c r="M530" s="130"/>
      <c r="N530" s="41">
        <f>IF(AND(J530&gt;0,K530&gt;0),N529,  IF(AND(K530&lt;&gt;"",K530&lt;&gt;0),IF(AND(L530="Pago",OR(E530='PC Receitas'!$AZ$16,E530='PC Receitas'!$AZ$17,E530='PC Receitas'!$AZ$18,E530='PC Receitas'!$AZ$19,E530='PC Receitas'!$AZ$20,E530='PC Receitas'!$AZ$21,E530='PC Receitas'!$AZ$22,E530='PC Receitas'!$AZ$23)),N529-K530,N529),IF(AND(L530="Pago",OR(E530='PC Receitas'!$AZ$4,E530='PC Receitas'!$AZ$5,E530='PC Receitas'!$AZ$6)),N529+J530,N529)))</f>
        <v>10600.150000000003</v>
      </c>
      <c r="S530" s="112" t="e">
        <f t="shared" si="32"/>
        <v>#N/A</v>
      </c>
      <c r="T530" s="109" t="e">
        <f t="shared" si="33"/>
        <v>#N/A</v>
      </c>
      <c r="U530" s="109" t="e">
        <f t="shared" si="34"/>
        <v>#N/A</v>
      </c>
      <c r="V530" s="109" t="e">
        <f t="shared" si="35"/>
        <v>#N/A</v>
      </c>
      <c r="W530" s="239" t="e">
        <f>VLOOKUP(E530,'PC Receitas'!$AZ$4:$BB$23,3,FALSE)</f>
        <v>#N/A</v>
      </c>
    </row>
    <row r="531" spans="1:23" ht="19.5" customHeight="1" thickTop="1" thickBot="1" x14ac:dyDescent="0.3">
      <c r="A531" s="209"/>
      <c r="C531" s="43"/>
      <c r="D531" s="43"/>
      <c r="E531" s="43"/>
      <c r="F531" s="136"/>
      <c r="G531" s="43"/>
      <c r="H531" s="43"/>
      <c r="I531" s="43"/>
      <c r="J531" s="196"/>
      <c r="K531" s="196"/>
      <c r="L531" s="44"/>
      <c r="M531" s="130"/>
      <c r="N531" s="41">
        <f>IF(AND(J531&gt;0,K531&gt;0),N530,  IF(AND(K531&lt;&gt;"",K531&lt;&gt;0),IF(AND(L531="Pago",OR(E531='PC Receitas'!$AZ$16,E531='PC Receitas'!$AZ$17,E531='PC Receitas'!$AZ$18,E531='PC Receitas'!$AZ$19,E531='PC Receitas'!$AZ$20,E531='PC Receitas'!$AZ$21,E531='PC Receitas'!$AZ$22,E531='PC Receitas'!$AZ$23)),N530-K531,N530),IF(AND(L531="Pago",OR(E531='PC Receitas'!$AZ$4,E531='PC Receitas'!$AZ$5,E531='PC Receitas'!$AZ$6)),N530+J531,N530)))</f>
        <v>10600.150000000003</v>
      </c>
      <c r="S531" s="112" t="e">
        <f t="shared" si="32"/>
        <v>#N/A</v>
      </c>
      <c r="T531" s="109" t="e">
        <f t="shared" si="33"/>
        <v>#N/A</v>
      </c>
      <c r="U531" s="109" t="e">
        <f t="shared" si="34"/>
        <v>#N/A</v>
      </c>
      <c r="V531" s="109" t="e">
        <f t="shared" si="35"/>
        <v>#N/A</v>
      </c>
      <c r="W531" s="239" t="e">
        <f>VLOOKUP(E531,'PC Receitas'!$AZ$4:$BB$23,3,FALSE)</f>
        <v>#N/A</v>
      </c>
    </row>
    <row r="532" spans="1:23" ht="19.5" customHeight="1" thickTop="1" thickBot="1" x14ac:dyDescent="0.3">
      <c r="A532" s="209"/>
      <c r="C532" s="43"/>
      <c r="D532" s="43"/>
      <c r="E532" s="43"/>
      <c r="F532" s="136"/>
      <c r="G532" s="43"/>
      <c r="H532" s="43"/>
      <c r="I532" s="43"/>
      <c r="J532" s="196"/>
      <c r="K532" s="196"/>
      <c r="L532" s="44"/>
      <c r="M532" s="130"/>
      <c r="N532" s="41">
        <f>IF(AND(J532&gt;0,K532&gt;0),N531,  IF(AND(K532&lt;&gt;"",K532&lt;&gt;0),IF(AND(L532="Pago",OR(E532='PC Receitas'!$AZ$16,E532='PC Receitas'!$AZ$17,E532='PC Receitas'!$AZ$18,E532='PC Receitas'!$AZ$19,E532='PC Receitas'!$AZ$20,E532='PC Receitas'!$AZ$21,E532='PC Receitas'!$AZ$22,E532='PC Receitas'!$AZ$23)),N531-K532,N531),IF(AND(L532="Pago",OR(E532='PC Receitas'!$AZ$4,E532='PC Receitas'!$AZ$5,E532='PC Receitas'!$AZ$6)),N531+J532,N531)))</f>
        <v>10600.150000000003</v>
      </c>
      <c r="S532" s="112" t="e">
        <f t="shared" si="32"/>
        <v>#N/A</v>
      </c>
      <c r="T532" s="109" t="e">
        <f t="shared" si="33"/>
        <v>#N/A</v>
      </c>
      <c r="U532" s="109" t="e">
        <f t="shared" si="34"/>
        <v>#N/A</v>
      </c>
      <c r="V532" s="109" t="e">
        <f t="shared" si="35"/>
        <v>#N/A</v>
      </c>
      <c r="W532" s="239" t="e">
        <f>VLOOKUP(E532,'PC Receitas'!$AZ$4:$BB$23,3,FALSE)</f>
        <v>#N/A</v>
      </c>
    </row>
    <row r="533" spans="1:23" ht="19.5" customHeight="1" thickTop="1" thickBot="1" x14ac:dyDescent="0.3">
      <c r="A533" s="209"/>
      <c r="C533" s="43"/>
      <c r="D533" s="43"/>
      <c r="E533" s="43"/>
      <c r="F533" s="136"/>
      <c r="G533" s="43"/>
      <c r="H533" s="43"/>
      <c r="I533" s="43"/>
      <c r="J533" s="196"/>
      <c r="K533" s="196"/>
      <c r="L533" s="44"/>
      <c r="M533" s="130"/>
      <c r="N533" s="41">
        <f>IF(AND(J533&gt;0,K533&gt;0),N532,  IF(AND(K533&lt;&gt;"",K533&lt;&gt;0),IF(AND(L533="Pago",OR(E533='PC Receitas'!$AZ$16,E533='PC Receitas'!$AZ$17,E533='PC Receitas'!$AZ$18,E533='PC Receitas'!$AZ$19,E533='PC Receitas'!$AZ$20,E533='PC Receitas'!$AZ$21,E533='PC Receitas'!$AZ$22,E533='PC Receitas'!$AZ$23)),N532-K533,N532),IF(AND(L533="Pago",OR(E533='PC Receitas'!$AZ$4,E533='PC Receitas'!$AZ$5,E533='PC Receitas'!$AZ$6)),N532+J533,N532)))</f>
        <v>10600.150000000003</v>
      </c>
      <c r="S533" s="112" t="e">
        <f t="shared" si="32"/>
        <v>#N/A</v>
      </c>
      <c r="T533" s="109" t="e">
        <f t="shared" si="33"/>
        <v>#N/A</v>
      </c>
      <c r="U533" s="109" t="e">
        <f t="shared" si="34"/>
        <v>#N/A</v>
      </c>
      <c r="V533" s="109" t="e">
        <f t="shared" si="35"/>
        <v>#N/A</v>
      </c>
      <c r="W533" s="239" t="e">
        <f>VLOOKUP(E533,'PC Receitas'!$AZ$4:$BB$23,3,FALSE)</f>
        <v>#N/A</v>
      </c>
    </row>
    <row r="534" spans="1:23" ht="19.5" customHeight="1" thickTop="1" thickBot="1" x14ac:dyDescent="0.3">
      <c r="A534" s="209"/>
      <c r="C534" s="43"/>
      <c r="D534" s="43"/>
      <c r="E534" s="43"/>
      <c r="F534" s="136"/>
      <c r="G534" s="43"/>
      <c r="H534" s="43"/>
      <c r="I534" s="43"/>
      <c r="J534" s="196"/>
      <c r="K534" s="196"/>
      <c r="L534" s="44"/>
      <c r="M534" s="130"/>
      <c r="N534" s="41">
        <f>IF(AND(J534&gt;0,K534&gt;0),N533,  IF(AND(K534&lt;&gt;"",K534&lt;&gt;0),IF(AND(L534="Pago",OR(E534='PC Receitas'!$AZ$16,E534='PC Receitas'!$AZ$17,E534='PC Receitas'!$AZ$18,E534='PC Receitas'!$AZ$19,E534='PC Receitas'!$AZ$20,E534='PC Receitas'!$AZ$21,E534='PC Receitas'!$AZ$22,E534='PC Receitas'!$AZ$23)),N533-K534,N533),IF(AND(L534="Pago",OR(E534='PC Receitas'!$AZ$4,E534='PC Receitas'!$AZ$5,E534='PC Receitas'!$AZ$6)),N533+J534,N533)))</f>
        <v>10600.150000000003</v>
      </c>
      <c r="S534" s="112" t="e">
        <f t="shared" si="32"/>
        <v>#N/A</v>
      </c>
      <c r="T534" s="109" t="e">
        <f t="shared" si="33"/>
        <v>#N/A</v>
      </c>
      <c r="U534" s="109" t="e">
        <f t="shared" si="34"/>
        <v>#N/A</v>
      </c>
      <c r="V534" s="109" t="e">
        <f t="shared" si="35"/>
        <v>#N/A</v>
      </c>
      <c r="W534" s="239" t="e">
        <f>VLOOKUP(E534,'PC Receitas'!$AZ$4:$BB$23,3,FALSE)</f>
        <v>#N/A</v>
      </c>
    </row>
    <row r="535" spans="1:23" ht="19.5" customHeight="1" thickTop="1" thickBot="1" x14ac:dyDescent="0.3">
      <c r="A535" s="209"/>
      <c r="C535" s="43"/>
      <c r="D535" s="43"/>
      <c r="E535" s="43"/>
      <c r="F535" s="136"/>
      <c r="G535" s="43"/>
      <c r="H535" s="43"/>
      <c r="I535" s="43"/>
      <c r="J535" s="196"/>
      <c r="K535" s="196"/>
      <c r="L535" s="44"/>
      <c r="M535" s="130"/>
      <c r="N535" s="41">
        <f>IF(AND(J535&gt;0,K535&gt;0),N534,  IF(AND(K535&lt;&gt;"",K535&lt;&gt;0),IF(AND(L535="Pago",OR(E535='PC Receitas'!$AZ$16,E535='PC Receitas'!$AZ$17,E535='PC Receitas'!$AZ$18,E535='PC Receitas'!$AZ$19,E535='PC Receitas'!$AZ$20,E535='PC Receitas'!$AZ$21,E535='PC Receitas'!$AZ$22,E535='PC Receitas'!$AZ$23)),N534-K535,N534),IF(AND(L535="Pago",OR(E535='PC Receitas'!$AZ$4,E535='PC Receitas'!$AZ$5,E535='PC Receitas'!$AZ$6)),N534+J535,N534)))</f>
        <v>10600.150000000003</v>
      </c>
      <c r="S535" s="112" t="e">
        <f t="shared" si="32"/>
        <v>#N/A</v>
      </c>
      <c r="T535" s="109" t="e">
        <f t="shared" si="33"/>
        <v>#N/A</v>
      </c>
      <c r="U535" s="109" t="e">
        <f t="shared" si="34"/>
        <v>#N/A</v>
      </c>
      <c r="V535" s="109" t="e">
        <f t="shared" si="35"/>
        <v>#N/A</v>
      </c>
      <c r="W535" s="239" t="e">
        <f>VLOOKUP(E535,'PC Receitas'!$AZ$4:$BB$23,3,FALSE)</f>
        <v>#N/A</v>
      </c>
    </row>
    <row r="536" spans="1:23" ht="19.5" customHeight="1" thickTop="1" thickBot="1" x14ac:dyDescent="0.3">
      <c r="A536" s="209"/>
      <c r="C536" s="43"/>
      <c r="D536" s="43"/>
      <c r="E536" s="43"/>
      <c r="F536" s="136"/>
      <c r="G536" s="43"/>
      <c r="H536" s="43"/>
      <c r="I536" s="43"/>
      <c r="J536" s="196"/>
      <c r="K536" s="196"/>
      <c r="L536" s="44"/>
      <c r="M536" s="130"/>
      <c r="N536" s="41">
        <f>IF(AND(J536&gt;0,K536&gt;0),N535,  IF(AND(K536&lt;&gt;"",K536&lt;&gt;0),IF(AND(L536="Pago",OR(E536='PC Receitas'!$AZ$16,E536='PC Receitas'!$AZ$17,E536='PC Receitas'!$AZ$18,E536='PC Receitas'!$AZ$19,E536='PC Receitas'!$AZ$20,E536='PC Receitas'!$AZ$21,E536='PC Receitas'!$AZ$22,E536='PC Receitas'!$AZ$23)),N535-K536,N535),IF(AND(L536="Pago",OR(E536='PC Receitas'!$AZ$4,E536='PC Receitas'!$AZ$5,E536='PC Receitas'!$AZ$6)),N535+J536,N535)))</f>
        <v>10600.150000000003</v>
      </c>
      <c r="S536" s="112" t="e">
        <f t="shared" si="32"/>
        <v>#N/A</v>
      </c>
      <c r="T536" s="109" t="e">
        <f t="shared" si="33"/>
        <v>#N/A</v>
      </c>
      <c r="U536" s="109" t="e">
        <f t="shared" si="34"/>
        <v>#N/A</v>
      </c>
      <c r="V536" s="109" t="e">
        <f t="shared" si="35"/>
        <v>#N/A</v>
      </c>
      <c r="W536" s="239" t="e">
        <f>VLOOKUP(E536,'PC Receitas'!$AZ$4:$BB$23,3,FALSE)</f>
        <v>#N/A</v>
      </c>
    </row>
    <row r="537" spans="1:23" ht="19.5" customHeight="1" thickTop="1" thickBot="1" x14ac:dyDescent="0.3">
      <c r="A537" s="209"/>
      <c r="C537" s="43"/>
      <c r="D537" s="43"/>
      <c r="E537" s="43"/>
      <c r="F537" s="136"/>
      <c r="G537" s="43"/>
      <c r="H537" s="43"/>
      <c r="I537" s="43"/>
      <c r="J537" s="196"/>
      <c r="K537" s="196"/>
      <c r="L537" s="44"/>
      <c r="M537" s="130"/>
      <c r="N537" s="41">
        <f>IF(AND(J537&gt;0,K537&gt;0),N536,  IF(AND(K537&lt;&gt;"",K537&lt;&gt;0),IF(AND(L537="Pago",OR(E537='PC Receitas'!$AZ$16,E537='PC Receitas'!$AZ$17,E537='PC Receitas'!$AZ$18,E537='PC Receitas'!$AZ$19,E537='PC Receitas'!$AZ$20,E537='PC Receitas'!$AZ$21,E537='PC Receitas'!$AZ$22,E537='PC Receitas'!$AZ$23)),N536-K537,N536),IF(AND(L537="Pago",OR(E537='PC Receitas'!$AZ$4,E537='PC Receitas'!$AZ$5,E537='PC Receitas'!$AZ$6)),N536+J537,N536)))</f>
        <v>10600.150000000003</v>
      </c>
      <c r="S537" s="112" t="e">
        <f t="shared" si="32"/>
        <v>#N/A</v>
      </c>
      <c r="T537" s="109" t="e">
        <f t="shared" si="33"/>
        <v>#N/A</v>
      </c>
      <c r="U537" s="109" t="e">
        <f t="shared" si="34"/>
        <v>#N/A</v>
      </c>
      <c r="V537" s="109" t="e">
        <f t="shared" si="35"/>
        <v>#N/A</v>
      </c>
      <c r="W537" s="239" t="e">
        <f>VLOOKUP(E537,'PC Receitas'!$AZ$4:$BB$23,3,FALSE)</f>
        <v>#N/A</v>
      </c>
    </row>
    <row r="538" spans="1:23" ht="19.5" customHeight="1" thickTop="1" thickBot="1" x14ac:dyDescent="0.3">
      <c r="A538" s="209"/>
      <c r="C538" s="43"/>
      <c r="D538" s="43"/>
      <c r="E538" s="43"/>
      <c r="F538" s="136"/>
      <c r="G538" s="43"/>
      <c r="H538" s="43"/>
      <c r="I538" s="43"/>
      <c r="J538" s="196"/>
      <c r="K538" s="196"/>
      <c r="L538" s="44"/>
      <c r="M538" s="130"/>
      <c r="N538" s="41">
        <f>IF(AND(J538&gt;0,K538&gt;0),N537,  IF(AND(K538&lt;&gt;"",K538&lt;&gt;0),IF(AND(L538="Pago",OR(E538='PC Receitas'!$AZ$16,E538='PC Receitas'!$AZ$17,E538='PC Receitas'!$AZ$18,E538='PC Receitas'!$AZ$19,E538='PC Receitas'!$AZ$20,E538='PC Receitas'!$AZ$21,E538='PC Receitas'!$AZ$22,E538='PC Receitas'!$AZ$23)),N537-K538,N537),IF(AND(L538="Pago",OR(E538='PC Receitas'!$AZ$4,E538='PC Receitas'!$AZ$5,E538='PC Receitas'!$AZ$6)),N537+J538,N537)))</f>
        <v>10600.150000000003</v>
      </c>
      <c r="S538" s="112" t="e">
        <f t="shared" si="32"/>
        <v>#N/A</v>
      </c>
      <c r="T538" s="109" t="e">
        <f t="shared" si="33"/>
        <v>#N/A</v>
      </c>
      <c r="U538" s="109" t="e">
        <f t="shared" si="34"/>
        <v>#N/A</v>
      </c>
      <c r="V538" s="109" t="e">
        <f t="shared" si="35"/>
        <v>#N/A</v>
      </c>
      <c r="W538" s="239" t="e">
        <f>VLOOKUP(E538,'PC Receitas'!$AZ$4:$BB$23,3,FALSE)</f>
        <v>#N/A</v>
      </c>
    </row>
    <row r="539" spans="1:23" ht="19.5" customHeight="1" thickTop="1" thickBot="1" x14ac:dyDescent="0.3">
      <c r="A539" s="209"/>
      <c r="C539" s="43"/>
      <c r="D539" s="43"/>
      <c r="E539" s="43"/>
      <c r="F539" s="136"/>
      <c r="G539" s="43"/>
      <c r="H539" s="43"/>
      <c r="I539" s="43"/>
      <c r="J539" s="196"/>
      <c r="K539" s="196"/>
      <c r="L539" s="44"/>
      <c r="M539" s="130"/>
      <c r="N539" s="41">
        <f>IF(AND(J539&gt;0,K539&gt;0),N538,  IF(AND(K539&lt;&gt;"",K539&lt;&gt;0),IF(AND(L539="Pago",OR(E539='PC Receitas'!$AZ$16,E539='PC Receitas'!$AZ$17,E539='PC Receitas'!$AZ$18,E539='PC Receitas'!$AZ$19,E539='PC Receitas'!$AZ$20,E539='PC Receitas'!$AZ$21,E539='PC Receitas'!$AZ$22,E539='PC Receitas'!$AZ$23)),N538-K539,N538),IF(AND(L539="Pago",OR(E539='PC Receitas'!$AZ$4,E539='PC Receitas'!$AZ$5,E539='PC Receitas'!$AZ$6)),N538+J539,N538)))</f>
        <v>10600.150000000003</v>
      </c>
      <c r="S539" s="112" t="e">
        <f t="shared" si="32"/>
        <v>#N/A</v>
      </c>
      <c r="T539" s="109" t="e">
        <f t="shared" si="33"/>
        <v>#N/A</v>
      </c>
      <c r="U539" s="109" t="e">
        <f t="shared" si="34"/>
        <v>#N/A</v>
      </c>
      <c r="V539" s="109" t="e">
        <f t="shared" si="35"/>
        <v>#N/A</v>
      </c>
      <c r="W539" s="239" t="e">
        <f>VLOOKUP(E539,'PC Receitas'!$AZ$4:$BB$23,3,FALSE)</f>
        <v>#N/A</v>
      </c>
    </row>
    <row r="540" spans="1:23" ht="19.5" customHeight="1" thickTop="1" thickBot="1" x14ac:dyDescent="0.3">
      <c r="A540" s="209"/>
      <c r="C540" s="43"/>
      <c r="D540" s="43"/>
      <c r="E540" s="43"/>
      <c r="F540" s="136"/>
      <c r="G540" s="43"/>
      <c r="H540" s="43"/>
      <c r="I540" s="43"/>
      <c r="J540" s="196"/>
      <c r="K540" s="196"/>
      <c r="L540" s="44"/>
      <c r="M540" s="130"/>
      <c r="N540" s="41">
        <f>IF(AND(J540&gt;0,K540&gt;0),N539,  IF(AND(K540&lt;&gt;"",K540&lt;&gt;0),IF(AND(L540="Pago",OR(E540='PC Receitas'!$AZ$16,E540='PC Receitas'!$AZ$17,E540='PC Receitas'!$AZ$18,E540='PC Receitas'!$AZ$19,E540='PC Receitas'!$AZ$20,E540='PC Receitas'!$AZ$21,E540='PC Receitas'!$AZ$22,E540='PC Receitas'!$AZ$23)),N539-K540,N539),IF(AND(L540="Pago",OR(E540='PC Receitas'!$AZ$4,E540='PC Receitas'!$AZ$5,E540='PC Receitas'!$AZ$6)),N539+J540,N539)))</f>
        <v>10600.150000000003</v>
      </c>
      <c r="S540" s="112" t="e">
        <f t="shared" si="32"/>
        <v>#N/A</v>
      </c>
      <c r="T540" s="109" t="e">
        <f t="shared" si="33"/>
        <v>#N/A</v>
      </c>
      <c r="U540" s="109" t="e">
        <f t="shared" si="34"/>
        <v>#N/A</v>
      </c>
      <c r="V540" s="109" t="e">
        <f t="shared" si="35"/>
        <v>#N/A</v>
      </c>
      <c r="W540" s="239" t="e">
        <f>VLOOKUP(E540,'PC Receitas'!$AZ$4:$BB$23,3,FALSE)</f>
        <v>#N/A</v>
      </c>
    </row>
    <row r="541" spans="1:23" ht="19.5" customHeight="1" thickTop="1" thickBot="1" x14ac:dyDescent="0.3">
      <c r="A541" s="209"/>
      <c r="C541" s="43"/>
      <c r="D541" s="43"/>
      <c r="E541" s="43"/>
      <c r="F541" s="136"/>
      <c r="G541" s="43"/>
      <c r="H541" s="43"/>
      <c r="I541" s="43"/>
      <c r="J541" s="196"/>
      <c r="K541" s="196"/>
      <c r="L541" s="44"/>
      <c r="M541" s="130"/>
      <c r="N541" s="41">
        <f>IF(AND(J541&gt;0,K541&gt;0),N540,  IF(AND(K541&lt;&gt;"",K541&lt;&gt;0),IF(AND(L541="Pago",OR(E541='PC Receitas'!$AZ$16,E541='PC Receitas'!$AZ$17,E541='PC Receitas'!$AZ$18,E541='PC Receitas'!$AZ$19,E541='PC Receitas'!$AZ$20,E541='PC Receitas'!$AZ$21,E541='PC Receitas'!$AZ$22,E541='PC Receitas'!$AZ$23)),N540-K541,N540),IF(AND(L541="Pago",OR(E541='PC Receitas'!$AZ$4,E541='PC Receitas'!$AZ$5,E541='PC Receitas'!$AZ$6)),N540+J541,N540)))</f>
        <v>10600.150000000003</v>
      </c>
      <c r="S541" s="112" t="e">
        <f t="shared" si="32"/>
        <v>#N/A</v>
      </c>
      <c r="T541" s="109" t="e">
        <f t="shared" si="33"/>
        <v>#N/A</v>
      </c>
      <c r="U541" s="109" t="e">
        <f t="shared" si="34"/>
        <v>#N/A</v>
      </c>
      <c r="V541" s="109" t="e">
        <f t="shared" si="35"/>
        <v>#N/A</v>
      </c>
      <c r="W541" s="239" t="e">
        <f>VLOOKUP(E541,'PC Receitas'!$AZ$4:$BB$23,3,FALSE)</f>
        <v>#N/A</v>
      </c>
    </row>
    <row r="542" spans="1:23" ht="19.5" customHeight="1" thickTop="1" thickBot="1" x14ac:dyDescent="0.3">
      <c r="A542" s="209"/>
      <c r="C542" s="43"/>
      <c r="D542" s="43"/>
      <c r="E542" s="43"/>
      <c r="F542" s="136"/>
      <c r="G542" s="43"/>
      <c r="H542" s="43"/>
      <c r="I542" s="43"/>
      <c r="J542" s="196"/>
      <c r="K542" s="196"/>
      <c r="L542" s="44"/>
      <c r="M542" s="130"/>
      <c r="N542" s="41">
        <f>IF(AND(J542&gt;0,K542&gt;0),N541,  IF(AND(K542&lt;&gt;"",K542&lt;&gt;0),IF(AND(L542="Pago",OR(E542='PC Receitas'!$AZ$16,E542='PC Receitas'!$AZ$17,E542='PC Receitas'!$AZ$18,E542='PC Receitas'!$AZ$19,E542='PC Receitas'!$AZ$20,E542='PC Receitas'!$AZ$21,E542='PC Receitas'!$AZ$22,E542='PC Receitas'!$AZ$23)),N541-K542,N541),IF(AND(L542="Pago",OR(E542='PC Receitas'!$AZ$4,E542='PC Receitas'!$AZ$5,E542='PC Receitas'!$AZ$6)),N541+J542,N541)))</f>
        <v>10600.150000000003</v>
      </c>
      <c r="S542" s="112" t="e">
        <f t="shared" si="32"/>
        <v>#N/A</v>
      </c>
      <c r="T542" s="109" t="e">
        <f t="shared" si="33"/>
        <v>#N/A</v>
      </c>
      <c r="U542" s="109" t="e">
        <f t="shared" si="34"/>
        <v>#N/A</v>
      </c>
      <c r="V542" s="109" t="e">
        <f t="shared" si="35"/>
        <v>#N/A</v>
      </c>
      <c r="W542" s="239" t="e">
        <f>VLOOKUP(E542,'PC Receitas'!$AZ$4:$BB$23,3,FALSE)</f>
        <v>#N/A</v>
      </c>
    </row>
    <row r="543" spans="1:23" ht="19.5" customHeight="1" thickTop="1" thickBot="1" x14ac:dyDescent="0.3">
      <c r="A543" s="209"/>
      <c r="C543" s="43"/>
      <c r="D543" s="43"/>
      <c r="E543" s="43"/>
      <c r="F543" s="136"/>
      <c r="G543" s="43"/>
      <c r="H543" s="43"/>
      <c r="I543" s="43"/>
      <c r="J543" s="196"/>
      <c r="K543" s="196"/>
      <c r="L543" s="44"/>
      <c r="M543" s="130"/>
      <c r="N543" s="41">
        <f>IF(AND(J543&gt;0,K543&gt;0),N542,  IF(AND(K543&lt;&gt;"",K543&lt;&gt;0),IF(AND(L543="Pago",OR(E543='PC Receitas'!$AZ$16,E543='PC Receitas'!$AZ$17,E543='PC Receitas'!$AZ$18,E543='PC Receitas'!$AZ$19,E543='PC Receitas'!$AZ$20,E543='PC Receitas'!$AZ$21,E543='PC Receitas'!$AZ$22,E543='PC Receitas'!$AZ$23)),N542-K543,N542),IF(AND(L543="Pago",OR(E543='PC Receitas'!$AZ$4,E543='PC Receitas'!$AZ$5,E543='PC Receitas'!$AZ$6)),N542+J543,N542)))</f>
        <v>10600.150000000003</v>
      </c>
      <c r="S543" s="112" t="e">
        <f t="shared" si="32"/>
        <v>#N/A</v>
      </c>
      <c r="T543" s="109" t="e">
        <f t="shared" si="33"/>
        <v>#N/A</v>
      </c>
      <c r="U543" s="109" t="e">
        <f t="shared" si="34"/>
        <v>#N/A</v>
      </c>
      <c r="V543" s="109" t="e">
        <f t="shared" si="35"/>
        <v>#N/A</v>
      </c>
      <c r="W543" s="239" t="e">
        <f>VLOOKUP(E543,'PC Receitas'!$AZ$4:$BB$23,3,FALSE)</f>
        <v>#N/A</v>
      </c>
    </row>
    <row r="544" spans="1:23" ht="19.5" customHeight="1" thickTop="1" thickBot="1" x14ac:dyDescent="0.3">
      <c r="A544" s="209"/>
      <c r="C544" s="43"/>
      <c r="D544" s="43"/>
      <c r="E544" s="43"/>
      <c r="F544" s="136"/>
      <c r="G544" s="43"/>
      <c r="H544" s="43"/>
      <c r="I544" s="43"/>
      <c r="J544" s="196"/>
      <c r="K544" s="196"/>
      <c r="L544" s="44"/>
      <c r="M544" s="130"/>
      <c r="N544" s="41">
        <f>IF(AND(J544&gt;0,K544&gt;0),N543,  IF(AND(K544&lt;&gt;"",K544&lt;&gt;0),IF(AND(L544="Pago",OR(E544='PC Receitas'!$AZ$16,E544='PC Receitas'!$AZ$17,E544='PC Receitas'!$AZ$18,E544='PC Receitas'!$AZ$19,E544='PC Receitas'!$AZ$20,E544='PC Receitas'!$AZ$21,E544='PC Receitas'!$AZ$22,E544='PC Receitas'!$AZ$23)),N543-K544,N543),IF(AND(L544="Pago",OR(E544='PC Receitas'!$AZ$4,E544='PC Receitas'!$AZ$5,E544='PC Receitas'!$AZ$6)),N543+J544,N543)))</f>
        <v>10600.150000000003</v>
      </c>
      <c r="S544" s="112" t="e">
        <f t="shared" si="32"/>
        <v>#N/A</v>
      </c>
      <c r="T544" s="109" t="e">
        <f t="shared" si="33"/>
        <v>#N/A</v>
      </c>
      <c r="U544" s="109" t="e">
        <f t="shared" si="34"/>
        <v>#N/A</v>
      </c>
      <c r="V544" s="109" t="e">
        <f t="shared" si="35"/>
        <v>#N/A</v>
      </c>
      <c r="W544" s="239" t="e">
        <f>VLOOKUP(E544,'PC Receitas'!$AZ$4:$BB$23,3,FALSE)</f>
        <v>#N/A</v>
      </c>
    </row>
    <row r="545" spans="1:23" ht="19.5" customHeight="1" thickTop="1" thickBot="1" x14ac:dyDescent="0.3">
      <c r="A545" s="209"/>
      <c r="C545" s="43"/>
      <c r="D545" s="43"/>
      <c r="E545" s="43"/>
      <c r="F545" s="136"/>
      <c r="G545" s="43"/>
      <c r="H545" s="43"/>
      <c r="I545" s="43"/>
      <c r="J545" s="196"/>
      <c r="K545" s="196"/>
      <c r="L545" s="44"/>
      <c r="M545" s="130"/>
      <c r="N545" s="41">
        <f>IF(AND(J545&gt;0,K545&gt;0),N544,  IF(AND(K545&lt;&gt;"",K545&lt;&gt;0),IF(AND(L545="Pago",OR(E545='PC Receitas'!$AZ$16,E545='PC Receitas'!$AZ$17,E545='PC Receitas'!$AZ$18,E545='PC Receitas'!$AZ$19,E545='PC Receitas'!$AZ$20,E545='PC Receitas'!$AZ$21,E545='PC Receitas'!$AZ$22,E545='PC Receitas'!$AZ$23)),N544-K545,N544),IF(AND(L545="Pago",OR(E545='PC Receitas'!$AZ$4,E545='PC Receitas'!$AZ$5,E545='PC Receitas'!$AZ$6)),N544+J545,N544)))</f>
        <v>10600.150000000003</v>
      </c>
      <c r="S545" s="112" t="e">
        <f t="shared" si="32"/>
        <v>#N/A</v>
      </c>
      <c r="T545" s="109" t="e">
        <f t="shared" si="33"/>
        <v>#N/A</v>
      </c>
      <c r="U545" s="109" t="e">
        <f t="shared" si="34"/>
        <v>#N/A</v>
      </c>
      <c r="V545" s="109" t="e">
        <f t="shared" si="35"/>
        <v>#N/A</v>
      </c>
      <c r="W545" s="239" t="e">
        <f>VLOOKUP(E545,'PC Receitas'!$AZ$4:$BB$23,3,FALSE)</f>
        <v>#N/A</v>
      </c>
    </row>
    <row r="546" spans="1:23" ht="19.5" customHeight="1" thickTop="1" thickBot="1" x14ac:dyDescent="0.3">
      <c r="A546" s="209"/>
      <c r="C546" s="43"/>
      <c r="D546" s="43"/>
      <c r="E546" s="43"/>
      <c r="F546" s="136"/>
      <c r="G546" s="43"/>
      <c r="H546" s="43"/>
      <c r="I546" s="43"/>
      <c r="J546" s="196"/>
      <c r="K546" s="196"/>
      <c r="L546" s="44"/>
      <c r="M546" s="130"/>
      <c r="N546" s="41">
        <f>IF(AND(J546&gt;0,K546&gt;0),N545,  IF(AND(K546&lt;&gt;"",K546&lt;&gt;0),IF(AND(L546="Pago",OR(E546='PC Receitas'!$AZ$16,E546='PC Receitas'!$AZ$17,E546='PC Receitas'!$AZ$18,E546='PC Receitas'!$AZ$19,E546='PC Receitas'!$AZ$20,E546='PC Receitas'!$AZ$21,E546='PC Receitas'!$AZ$22,E546='PC Receitas'!$AZ$23)),N545-K546,N545),IF(AND(L546="Pago",OR(E546='PC Receitas'!$AZ$4,E546='PC Receitas'!$AZ$5,E546='PC Receitas'!$AZ$6)),N545+J546,N545)))</f>
        <v>10600.150000000003</v>
      </c>
      <c r="S546" s="112" t="e">
        <f t="shared" si="32"/>
        <v>#N/A</v>
      </c>
      <c r="T546" s="109" t="e">
        <f t="shared" si="33"/>
        <v>#N/A</v>
      </c>
      <c r="U546" s="109" t="e">
        <f t="shared" si="34"/>
        <v>#N/A</v>
      </c>
      <c r="V546" s="109" t="e">
        <f t="shared" si="35"/>
        <v>#N/A</v>
      </c>
      <c r="W546" s="239" t="e">
        <f>VLOOKUP(E546,'PC Receitas'!$AZ$4:$BB$23,3,FALSE)</f>
        <v>#N/A</v>
      </c>
    </row>
    <row r="547" spans="1:23" ht="19.5" customHeight="1" thickTop="1" thickBot="1" x14ac:dyDescent="0.3">
      <c r="A547" s="209"/>
      <c r="C547" s="43"/>
      <c r="D547" s="43"/>
      <c r="E547" s="43"/>
      <c r="F547" s="136"/>
      <c r="G547" s="43"/>
      <c r="H547" s="43"/>
      <c r="I547" s="43"/>
      <c r="J547" s="196"/>
      <c r="K547" s="196"/>
      <c r="L547" s="44"/>
      <c r="M547" s="130"/>
      <c r="N547" s="41">
        <f>IF(AND(J547&gt;0,K547&gt;0),N546,  IF(AND(K547&lt;&gt;"",K547&lt;&gt;0),IF(AND(L547="Pago",OR(E547='PC Receitas'!$AZ$16,E547='PC Receitas'!$AZ$17,E547='PC Receitas'!$AZ$18,E547='PC Receitas'!$AZ$19,E547='PC Receitas'!$AZ$20,E547='PC Receitas'!$AZ$21,E547='PC Receitas'!$AZ$22,E547='PC Receitas'!$AZ$23)),N546-K547,N546),IF(AND(L547="Pago",OR(E547='PC Receitas'!$AZ$4,E547='PC Receitas'!$AZ$5,E547='PC Receitas'!$AZ$6)),N546+J547,N546)))</f>
        <v>10600.150000000003</v>
      </c>
      <c r="S547" s="112" t="e">
        <f t="shared" si="32"/>
        <v>#N/A</v>
      </c>
      <c r="T547" s="109" t="e">
        <f t="shared" si="33"/>
        <v>#N/A</v>
      </c>
      <c r="U547" s="109" t="e">
        <f t="shared" si="34"/>
        <v>#N/A</v>
      </c>
      <c r="V547" s="109" t="e">
        <f t="shared" si="35"/>
        <v>#N/A</v>
      </c>
      <c r="W547" s="239" t="e">
        <f>VLOOKUP(E547,'PC Receitas'!$AZ$4:$BB$23,3,FALSE)</f>
        <v>#N/A</v>
      </c>
    </row>
    <row r="548" spans="1:23" ht="19.5" customHeight="1" thickTop="1" thickBot="1" x14ac:dyDescent="0.3">
      <c r="A548" s="209"/>
      <c r="C548" s="43"/>
      <c r="D548" s="43"/>
      <c r="E548" s="43"/>
      <c r="F548" s="136"/>
      <c r="G548" s="43"/>
      <c r="H548" s="43"/>
      <c r="I548" s="43"/>
      <c r="J548" s="196"/>
      <c r="K548" s="196"/>
      <c r="L548" s="44"/>
      <c r="M548" s="130"/>
      <c r="N548" s="41">
        <f>IF(AND(J548&gt;0,K548&gt;0),N547,  IF(AND(K548&lt;&gt;"",K548&lt;&gt;0),IF(AND(L548="Pago",OR(E548='PC Receitas'!$AZ$16,E548='PC Receitas'!$AZ$17,E548='PC Receitas'!$AZ$18,E548='PC Receitas'!$AZ$19,E548='PC Receitas'!$AZ$20,E548='PC Receitas'!$AZ$21,E548='PC Receitas'!$AZ$22,E548='PC Receitas'!$AZ$23)),N547-K548,N547),IF(AND(L548="Pago",OR(E548='PC Receitas'!$AZ$4,E548='PC Receitas'!$AZ$5,E548='PC Receitas'!$AZ$6)),N547+J548,N547)))</f>
        <v>10600.150000000003</v>
      </c>
      <c r="S548" s="112" t="e">
        <f t="shared" si="32"/>
        <v>#N/A</v>
      </c>
      <c r="T548" s="109" t="e">
        <f t="shared" si="33"/>
        <v>#N/A</v>
      </c>
      <c r="U548" s="109" t="e">
        <f t="shared" si="34"/>
        <v>#N/A</v>
      </c>
      <c r="V548" s="109" t="e">
        <f t="shared" si="35"/>
        <v>#N/A</v>
      </c>
      <c r="W548" s="239" t="e">
        <f>VLOOKUP(E548,'PC Receitas'!$AZ$4:$BB$23,3,FALSE)</f>
        <v>#N/A</v>
      </c>
    </row>
    <row r="549" spans="1:23" ht="19.5" customHeight="1" thickTop="1" thickBot="1" x14ac:dyDescent="0.3">
      <c r="A549" s="209"/>
      <c r="C549" s="43"/>
      <c r="D549" s="43"/>
      <c r="E549" s="43"/>
      <c r="F549" s="136"/>
      <c r="G549" s="43"/>
      <c r="H549" s="43"/>
      <c r="I549" s="43"/>
      <c r="J549" s="196"/>
      <c r="K549" s="196"/>
      <c r="L549" s="44"/>
      <c r="M549" s="130"/>
      <c r="N549" s="41">
        <f>IF(AND(J549&gt;0,K549&gt;0),N548,  IF(AND(K549&lt;&gt;"",K549&lt;&gt;0),IF(AND(L549="Pago",OR(E549='PC Receitas'!$AZ$16,E549='PC Receitas'!$AZ$17,E549='PC Receitas'!$AZ$18,E549='PC Receitas'!$AZ$19,E549='PC Receitas'!$AZ$20,E549='PC Receitas'!$AZ$21,E549='PC Receitas'!$AZ$22,E549='PC Receitas'!$AZ$23)),N548-K549,N548),IF(AND(L549="Pago",OR(E549='PC Receitas'!$AZ$4,E549='PC Receitas'!$AZ$5,E549='PC Receitas'!$AZ$6)),N548+J549,N548)))</f>
        <v>10600.150000000003</v>
      </c>
      <c r="S549" s="112" t="e">
        <f t="shared" si="32"/>
        <v>#N/A</v>
      </c>
      <c r="T549" s="109" t="e">
        <f t="shared" si="33"/>
        <v>#N/A</v>
      </c>
      <c r="U549" s="109" t="e">
        <f t="shared" si="34"/>
        <v>#N/A</v>
      </c>
      <c r="V549" s="109" t="e">
        <f t="shared" si="35"/>
        <v>#N/A</v>
      </c>
      <c r="W549" s="239" t="e">
        <f>VLOOKUP(E549,'PC Receitas'!$AZ$4:$BB$23,3,FALSE)</f>
        <v>#N/A</v>
      </c>
    </row>
    <row r="550" spans="1:23" ht="19.5" customHeight="1" thickTop="1" thickBot="1" x14ac:dyDescent="0.3">
      <c r="A550" s="209"/>
      <c r="C550" s="43"/>
      <c r="D550" s="43"/>
      <c r="E550" s="43"/>
      <c r="F550" s="136"/>
      <c r="G550" s="43"/>
      <c r="H550" s="43"/>
      <c r="I550" s="43"/>
      <c r="J550" s="196"/>
      <c r="K550" s="196"/>
      <c r="L550" s="44"/>
      <c r="M550" s="130"/>
      <c r="N550" s="41">
        <f>IF(AND(J550&gt;0,K550&gt;0),N549,  IF(AND(K550&lt;&gt;"",K550&lt;&gt;0),IF(AND(L550="Pago",OR(E550='PC Receitas'!$AZ$16,E550='PC Receitas'!$AZ$17,E550='PC Receitas'!$AZ$18,E550='PC Receitas'!$AZ$19,E550='PC Receitas'!$AZ$20,E550='PC Receitas'!$AZ$21,E550='PC Receitas'!$AZ$22,E550='PC Receitas'!$AZ$23)),N549-K550,N549),IF(AND(L550="Pago",OR(E550='PC Receitas'!$AZ$4,E550='PC Receitas'!$AZ$5,E550='PC Receitas'!$AZ$6)),N549+J550,N549)))</f>
        <v>10600.150000000003</v>
      </c>
      <c r="S550" s="112" t="e">
        <f t="shared" si="32"/>
        <v>#N/A</v>
      </c>
      <c r="T550" s="109" t="e">
        <f t="shared" si="33"/>
        <v>#N/A</v>
      </c>
      <c r="U550" s="109" t="e">
        <f t="shared" si="34"/>
        <v>#N/A</v>
      </c>
      <c r="V550" s="109" t="e">
        <f t="shared" si="35"/>
        <v>#N/A</v>
      </c>
      <c r="W550" s="239" t="e">
        <f>VLOOKUP(E550,'PC Receitas'!$AZ$4:$BB$23,3,FALSE)</f>
        <v>#N/A</v>
      </c>
    </row>
    <row r="551" spans="1:23" ht="19.5" customHeight="1" thickTop="1" thickBot="1" x14ac:dyDescent="0.3">
      <c r="A551" s="209"/>
      <c r="C551" s="43"/>
      <c r="D551" s="43"/>
      <c r="E551" s="43"/>
      <c r="F551" s="136"/>
      <c r="G551" s="43"/>
      <c r="H551" s="43"/>
      <c r="I551" s="43"/>
      <c r="J551" s="196"/>
      <c r="K551" s="196"/>
      <c r="L551" s="44"/>
      <c r="M551" s="130"/>
      <c r="N551" s="41">
        <f>IF(AND(J551&gt;0,K551&gt;0),N550,  IF(AND(K551&lt;&gt;"",K551&lt;&gt;0),IF(AND(L551="Pago",OR(E551='PC Receitas'!$AZ$16,E551='PC Receitas'!$AZ$17,E551='PC Receitas'!$AZ$18,E551='PC Receitas'!$AZ$19,E551='PC Receitas'!$AZ$20,E551='PC Receitas'!$AZ$21,E551='PC Receitas'!$AZ$22,E551='PC Receitas'!$AZ$23)),N550-K551,N550),IF(AND(L551="Pago",OR(E551='PC Receitas'!$AZ$4,E551='PC Receitas'!$AZ$5,E551='PC Receitas'!$AZ$6)),N550+J551,N550)))</f>
        <v>10600.150000000003</v>
      </c>
      <c r="S551" s="112" t="e">
        <f t="shared" si="32"/>
        <v>#N/A</v>
      </c>
      <c r="T551" s="109" t="e">
        <f t="shared" si="33"/>
        <v>#N/A</v>
      </c>
      <c r="U551" s="109" t="e">
        <f t="shared" si="34"/>
        <v>#N/A</v>
      </c>
      <c r="V551" s="109" t="e">
        <f t="shared" si="35"/>
        <v>#N/A</v>
      </c>
      <c r="W551" s="239" t="e">
        <f>VLOOKUP(E551,'PC Receitas'!$AZ$4:$BB$23,3,FALSE)</f>
        <v>#N/A</v>
      </c>
    </row>
    <row r="552" spans="1:23" ht="19.5" customHeight="1" thickTop="1" thickBot="1" x14ac:dyDescent="0.3">
      <c r="A552" s="209"/>
      <c r="C552" s="43"/>
      <c r="D552" s="43"/>
      <c r="E552" s="43"/>
      <c r="F552" s="136"/>
      <c r="G552" s="43"/>
      <c r="H552" s="43"/>
      <c r="I552" s="43"/>
      <c r="J552" s="196"/>
      <c r="K552" s="196"/>
      <c r="L552" s="44"/>
      <c r="M552" s="130"/>
      <c r="N552" s="41">
        <f>IF(AND(J552&gt;0,K552&gt;0),N551,  IF(AND(K552&lt;&gt;"",K552&lt;&gt;0),IF(AND(L552="Pago",OR(E552='PC Receitas'!$AZ$16,E552='PC Receitas'!$AZ$17,E552='PC Receitas'!$AZ$18,E552='PC Receitas'!$AZ$19,E552='PC Receitas'!$AZ$20,E552='PC Receitas'!$AZ$21,E552='PC Receitas'!$AZ$22,E552='PC Receitas'!$AZ$23)),N551-K552,N551),IF(AND(L552="Pago",OR(E552='PC Receitas'!$AZ$4,E552='PC Receitas'!$AZ$5,E552='PC Receitas'!$AZ$6)),N551+J552,N551)))</f>
        <v>10600.150000000003</v>
      </c>
      <c r="S552" s="112" t="e">
        <f t="shared" si="32"/>
        <v>#N/A</v>
      </c>
      <c r="T552" s="109" t="e">
        <f t="shared" si="33"/>
        <v>#N/A</v>
      </c>
      <c r="U552" s="109" t="e">
        <f t="shared" si="34"/>
        <v>#N/A</v>
      </c>
      <c r="V552" s="109" t="e">
        <f t="shared" si="35"/>
        <v>#N/A</v>
      </c>
      <c r="W552" s="239" t="e">
        <f>VLOOKUP(E552,'PC Receitas'!$AZ$4:$BB$23,3,FALSE)</f>
        <v>#N/A</v>
      </c>
    </row>
    <row r="553" spans="1:23" ht="19.5" customHeight="1" thickTop="1" thickBot="1" x14ac:dyDescent="0.3">
      <c r="A553" s="209"/>
      <c r="C553" s="43"/>
      <c r="D553" s="43"/>
      <c r="E553" s="43"/>
      <c r="F553" s="136"/>
      <c r="G553" s="43"/>
      <c r="H553" s="43"/>
      <c r="I553" s="43"/>
      <c r="J553" s="196"/>
      <c r="K553" s="196"/>
      <c r="L553" s="44"/>
      <c r="M553" s="130"/>
      <c r="N553" s="41">
        <f>IF(AND(J553&gt;0,K553&gt;0),N552,  IF(AND(K553&lt;&gt;"",K553&lt;&gt;0),IF(AND(L553="Pago",OR(E553='PC Receitas'!$AZ$16,E553='PC Receitas'!$AZ$17,E553='PC Receitas'!$AZ$18,E553='PC Receitas'!$AZ$19,E553='PC Receitas'!$AZ$20,E553='PC Receitas'!$AZ$21,E553='PC Receitas'!$AZ$22,E553='PC Receitas'!$AZ$23)),N552-K553,N552),IF(AND(L553="Pago",OR(E553='PC Receitas'!$AZ$4,E553='PC Receitas'!$AZ$5,E553='PC Receitas'!$AZ$6)),N552+J553,N552)))</f>
        <v>10600.150000000003</v>
      </c>
      <c r="S553" s="112" t="e">
        <f t="shared" si="32"/>
        <v>#N/A</v>
      </c>
      <c r="T553" s="109" t="e">
        <f t="shared" si="33"/>
        <v>#N/A</v>
      </c>
      <c r="U553" s="109" t="e">
        <f t="shared" si="34"/>
        <v>#N/A</v>
      </c>
      <c r="V553" s="109" t="e">
        <f t="shared" si="35"/>
        <v>#N/A</v>
      </c>
      <c r="W553" s="239" t="e">
        <f>VLOOKUP(E553,'PC Receitas'!$AZ$4:$BB$23,3,FALSE)</f>
        <v>#N/A</v>
      </c>
    </row>
    <row r="554" spans="1:23" ht="19.5" customHeight="1" thickTop="1" thickBot="1" x14ac:dyDescent="0.3">
      <c r="A554" s="209"/>
      <c r="C554" s="43"/>
      <c r="D554" s="43"/>
      <c r="E554" s="43"/>
      <c r="F554" s="136"/>
      <c r="G554" s="43"/>
      <c r="H554" s="43"/>
      <c r="I554" s="43"/>
      <c r="J554" s="196"/>
      <c r="K554" s="196"/>
      <c r="L554" s="44"/>
      <c r="M554" s="130"/>
      <c r="N554" s="41">
        <f>IF(AND(J554&gt;0,K554&gt;0),N553,  IF(AND(K554&lt;&gt;"",K554&lt;&gt;0),IF(AND(L554="Pago",OR(E554='PC Receitas'!$AZ$16,E554='PC Receitas'!$AZ$17,E554='PC Receitas'!$AZ$18,E554='PC Receitas'!$AZ$19,E554='PC Receitas'!$AZ$20,E554='PC Receitas'!$AZ$21,E554='PC Receitas'!$AZ$22,E554='PC Receitas'!$AZ$23)),N553-K554,N553),IF(AND(L554="Pago",OR(E554='PC Receitas'!$AZ$4,E554='PC Receitas'!$AZ$5,E554='PC Receitas'!$AZ$6)),N553+J554,N553)))</f>
        <v>10600.150000000003</v>
      </c>
      <c r="S554" s="112" t="e">
        <f t="shared" si="32"/>
        <v>#N/A</v>
      </c>
      <c r="T554" s="109" t="e">
        <f t="shared" si="33"/>
        <v>#N/A</v>
      </c>
      <c r="U554" s="109" t="e">
        <f t="shared" si="34"/>
        <v>#N/A</v>
      </c>
      <c r="V554" s="109" t="e">
        <f t="shared" si="35"/>
        <v>#N/A</v>
      </c>
      <c r="W554" s="239" t="e">
        <f>VLOOKUP(E554,'PC Receitas'!$AZ$4:$BB$23,3,FALSE)</f>
        <v>#N/A</v>
      </c>
    </row>
    <row r="555" spans="1:23" ht="19.5" customHeight="1" thickTop="1" thickBot="1" x14ac:dyDescent="0.3">
      <c r="A555" s="209"/>
      <c r="C555" s="43"/>
      <c r="D555" s="43"/>
      <c r="E555" s="43"/>
      <c r="F555" s="136"/>
      <c r="G555" s="43"/>
      <c r="H555" s="43"/>
      <c r="I555" s="43"/>
      <c r="J555" s="196"/>
      <c r="K555" s="196"/>
      <c r="L555" s="44"/>
      <c r="M555" s="130"/>
      <c r="N555" s="41">
        <f>IF(AND(J555&gt;0,K555&gt;0),N554,  IF(AND(K555&lt;&gt;"",K555&lt;&gt;0),IF(AND(L555="Pago",OR(E555='PC Receitas'!$AZ$16,E555='PC Receitas'!$AZ$17,E555='PC Receitas'!$AZ$18,E555='PC Receitas'!$AZ$19,E555='PC Receitas'!$AZ$20,E555='PC Receitas'!$AZ$21,E555='PC Receitas'!$AZ$22,E555='PC Receitas'!$AZ$23)),N554-K555,N554),IF(AND(L555="Pago",OR(E555='PC Receitas'!$AZ$4,E555='PC Receitas'!$AZ$5,E555='PC Receitas'!$AZ$6)),N554+J555,N554)))</f>
        <v>10600.150000000003</v>
      </c>
      <c r="S555" s="112" t="e">
        <f t="shared" si="32"/>
        <v>#N/A</v>
      </c>
      <c r="T555" s="109" t="e">
        <f t="shared" si="33"/>
        <v>#N/A</v>
      </c>
      <c r="U555" s="109" t="e">
        <f t="shared" si="34"/>
        <v>#N/A</v>
      </c>
      <c r="V555" s="109" t="e">
        <f t="shared" si="35"/>
        <v>#N/A</v>
      </c>
      <c r="W555" s="239" t="e">
        <f>VLOOKUP(E555,'PC Receitas'!$AZ$4:$BB$23,3,FALSE)</f>
        <v>#N/A</v>
      </c>
    </row>
    <row r="556" spans="1:23" ht="19.5" customHeight="1" thickTop="1" thickBot="1" x14ac:dyDescent="0.3">
      <c r="A556" s="209"/>
      <c r="C556" s="43"/>
      <c r="D556" s="43"/>
      <c r="E556" s="43"/>
      <c r="F556" s="136"/>
      <c r="G556" s="43"/>
      <c r="H556" s="43"/>
      <c r="I556" s="43"/>
      <c r="J556" s="196"/>
      <c r="K556" s="196"/>
      <c r="L556" s="44"/>
      <c r="M556" s="130"/>
      <c r="N556" s="41">
        <f>IF(AND(J556&gt;0,K556&gt;0),N555,  IF(AND(K556&lt;&gt;"",K556&lt;&gt;0),IF(AND(L556="Pago",OR(E556='PC Receitas'!$AZ$16,E556='PC Receitas'!$AZ$17,E556='PC Receitas'!$AZ$18,E556='PC Receitas'!$AZ$19,E556='PC Receitas'!$AZ$20,E556='PC Receitas'!$AZ$21,E556='PC Receitas'!$AZ$22,E556='PC Receitas'!$AZ$23)),N555-K556,N555),IF(AND(L556="Pago",OR(E556='PC Receitas'!$AZ$4,E556='PC Receitas'!$AZ$5,E556='PC Receitas'!$AZ$6)),N555+J556,N555)))</f>
        <v>10600.150000000003</v>
      </c>
      <c r="S556" s="112" t="e">
        <f t="shared" si="32"/>
        <v>#N/A</v>
      </c>
      <c r="T556" s="109" t="e">
        <f t="shared" si="33"/>
        <v>#N/A</v>
      </c>
      <c r="U556" s="109" t="e">
        <f t="shared" si="34"/>
        <v>#N/A</v>
      </c>
      <c r="V556" s="109" t="e">
        <f t="shared" si="35"/>
        <v>#N/A</v>
      </c>
      <c r="W556" s="239" t="e">
        <f>VLOOKUP(E556,'PC Receitas'!$AZ$4:$BB$23,3,FALSE)</f>
        <v>#N/A</v>
      </c>
    </row>
    <row r="557" spans="1:23" ht="19.5" customHeight="1" thickTop="1" thickBot="1" x14ac:dyDescent="0.3">
      <c r="A557" s="209"/>
      <c r="C557" s="43"/>
      <c r="D557" s="43"/>
      <c r="E557" s="43"/>
      <c r="F557" s="136"/>
      <c r="G557" s="43"/>
      <c r="H557" s="43"/>
      <c r="I557" s="43"/>
      <c r="J557" s="196"/>
      <c r="K557" s="196"/>
      <c r="L557" s="44"/>
      <c r="M557" s="130"/>
      <c r="N557" s="41">
        <f>IF(AND(J557&gt;0,K557&gt;0),N556,  IF(AND(K557&lt;&gt;"",K557&lt;&gt;0),IF(AND(L557="Pago",OR(E557='PC Receitas'!$AZ$16,E557='PC Receitas'!$AZ$17,E557='PC Receitas'!$AZ$18,E557='PC Receitas'!$AZ$19,E557='PC Receitas'!$AZ$20,E557='PC Receitas'!$AZ$21,E557='PC Receitas'!$AZ$22,E557='PC Receitas'!$AZ$23)),N556-K557,N556),IF(AND(L557="Pago",OR(E557='PC Receitas'!$AZ$4,E557='PC Receitas'!$AZ$5,E557='PC Receitas'!$AZ$6)),N556+J557,N556)))</f>
        <v>10600.150000000003</v>
      </c>
      <c r="S557" s="112" t="e">
        <f t="shared" si="32"/>
        <v>#N/A</v>
      </c>
      <c r="T557" s="109" t="e">
        <f t="shared" si="33"/>
        <v>#N/A</v>
      </c>
      <c r="U557" s="109" t="e">
        <f t="shared" si="34"/>
        <v>#N/A</v>
      </c>
      <c r="V557" s="109" t="e">
        <f t="shared" si="35"/>
        <v>#N/A</v>
      </c>
      <c r="W557" s="239" t="e">
        <f>VLOOKUP(E557,'PC Receitas'!$AZ$4:$BB$23,3,FALSE)</f>
        <v>#N/A</v>
      </c>
    </row>
    <row r="558" spans="1:23" ht="19.5" customHeight="1" thickTop="1" thickBot="1" x14ac:dyDescent="0.3">
      <c r="A558" s="209"/>
      <c r="C558" s="43"/>
      <c r="D558" s="43"/>
      <c r="E558" s="43"/>
      <c r="F558" s="136"/>
      <c r="G558" s="43"/>
      <c r="H558" s="43"/>
      <c r="I558" s="43"/>
      <c r="J558" s="196"/>
      <c r="K558" s="196"/>
      <c r="L558" s="44"/>
      <c r="M558" s="130"/>
      <c r="N558" s="41">
        <f>IF(AND(J558&gt;0,K558&gt;0),N557,  IF(AND(K558&lt;&gt;"",K558&lt;&gt;0),IF(AND(L558="Pago",OR(E558='PC Receitas'!$AZ$16,E558='PC Receitas'!$AZ$17,E558='PC Receitas'!$AZ$18,E558='PC Receitas'!$AZ$19,E558='PC Receitas'!$AZ$20,E558='PC Receitas'!$AZ$21,E558='PC Receitas'!$AZ$22,E558='PC Receitas'!$AZ$23)),N557-K558,N557),IF(AND(L558="Pago",OR(E558='PC Receitas'!$AZ$4,E558='PC Receitas'!$AZ$5,E558='PC Receitas'!$AZ$6)),N557+J558,N557)))</f>
        <v>10600.150000000003</v>
      </c>
      <c r="S558" s="112" t="e">
        <f t="shared" si="32"/>
        <v>#N/A</v>
      </c>
      <c r="T558" s="109" t="e">
        <f t="shared" si="33"/>
        <v>#N/A</v>
      </c>
      <c r="U558" s="109" t="e">
        <f t="shared" si="34"/>
        <v>#N/A</v>
      </c>
      <c r="V558" s="109" t="e">
        <f t="shared" si="35"/>
        <v>#N/A</v>
      </c>
      <c r="W558" s="239" t="e">
        <f>VLOOKUP(E558,'PC Receitas'!$AZ$4:$BB$23,3,FALSE)</f>
        <v>#N/A</v>
      </c>
    </row>
    <row r="559" spans="1:23" ht="19.5" customHeight="1" thickTop="1" thickBot="1" x14ac:dyDescent="0.3">
      <c r="A559" s="209"/>
      <c r="C559" s="43"/>
      <c r="D559" s="43"/>
      <c r="E559" s="43"/>
      <c r="F559" s="136"/>
      <c r="G559" s="43"/>
      <c r="H559" s="43"/>
      <c r="I559" s="43"/>
      <c r="J559" s="196"/>
      <c r="K559" s="196"/>
      <c r="L559" s="44"/>
      <c r="M559" s="130"/>
      <c r="N559" s="41">
        <f>IF(AND(J559&gt;0,K559&gt;0),N558,  IF(AND(K559&lt;&gt;"",K559&lt;&gt;0),IF(AND(L559="Pago",OR(E559='PC Receitas'!$AZ$16,E559='PC Receitas'!$AZ$17,E559='PC Receitas'!$AZ$18,E559='PC Receitas'!$AZ$19,E559='PC Receitas'!$AZ$20,E559='PC Receitas'!$AZ$21,E559='PC Receitas'!$AZ$22,E559='PC Receitas'!$AZ$23)),N558-K559,N558),IF(AND(L559="Pago",OR(E559='PC Receitas'!$AZ$4,E559='PC Receitas'!$AZ$5,E559='PC Receitas'!$AZ$6)),N558+J559,N558)))</f>
        <v>10600.150000000003</v>
      </c>
      <c r="S559" s="112" t="e">
        <f t="shared" si="32"/>
        <v>#N/A</v>
      </c>
      <c r="T559" s="109" t="e">
        <f t="shared" si="33"/>
        <v>#N/A</v>
      </c>
      <c r="U559" s="109" t="e">
        <f t="shared" si="34"/>
        <v>#N/A</v>
      </c>
      <c r="V559" s="109" t="e">
        <f t="shared" si="35"/>
        <v>#N/A</v>
      </c>
      <c r="W559" s="239" t="e">
        <f>VLOOKUP(E559,'PC Receitas'!$AZ$4:$BB$23,3,FALSE)</f>
        <v>#N/A</v>
      </c>
    </row>
    <row r="560" spans="1:23" ht="19.5" customHeight="1" thickTop="1" thickBot="1" x14ac:dyDescent="0.3">
      <c r="A560" s="209"/>
      <c r="C560" s="43"/>
      <c r="D560" s="43"/>
      <c r="E560" s="43"/>
      <c r="F560" s="136"/>
      <c r="G560" s="43"/>
      <c r="H560" s="43"/>
      <c r="I560" s="43"/>
      <c r="J560" s="196"/>
      <c r="K560" s="196"/>
      <c r="L560" s="44"/>
      <c r="M560" s="130"/>
      <c r="N560" s="41">
        <f>IF(AND(J560&gt;0,K560&gt;0),N559,  IF(AND(K560&lt;&gt;"",K560&lt;&gt;0),IF(AND(L560="Pago",OR(E560='PC Receitas'!$AZ$16,E560='PC Receitas'!$AZ$17,E560='PC Receitas'!$AZ$18,E560='PC Receitas'!$AZ$19,E560='PC Receitas'!$AZ$20,E560='PC Receitas'!$AZ$21,E560='PC Receitas'!$AZ$22,E560='PC Receitas'!$AZ$23)),N559-K560,N559),IF(AND(L560="Pago",OR(E560='PC Receitas'!$AZ$4,E560='PC Receitas'!$AZ$5,E560='PC Receitas'!$AZ$6)),N559+J560,N559)))</f>
        <v>10600.150000000003</v>
      </c>
      <c r="S560" s="112" t="e">
        <f t="shared" si="32"/>
        <v>#N/A</v>
      </c>
      <c r="T560" s="109" t="e">
        <f t="shared" si="33"/>
        <v>#N/A</v>
      </c>
      <c r="U560" s="109" t="e">
        <f t="shared" si="34"/>
        <v>#N/A</v>
      </c>
      <c r="V560" s="109" t="e">
        <f t="shared" si="35"/>
        <v>#N/A</v>
      </c>
      <c r="W560" s="239" t="e">
        <f>VLOOKUP(E560,'PC Receitas'!$AZ$4:$BB$23,3,FALSE)</f>
        <v>#N/A</v>
      </c>
    </row>
    <row r="561" spans="1:23" ht="19.5" customHeight="1" thickTop="1" thickBot="1" x14ac:dyDescent="0.3">
      <c r="A561" s="209"/>
      <c r="C561" s="43"/>
      <c r="D561" s="43"/>
      <c r="E561" s="43"/>
      <c r="F561" s="136"/>
      <c r="G561" s="43"/>
      <c r="H561" s="43"/>
      <c r="I561" s="43"/>
      <c r="J561" s="196"/>
      <c r="K561" s="196"/>
      <c r="L561" s="44"/>
      <c r="M561" s="130"/>
      <c r="N561" s="41">
        <f>IF(AND(J561&gt;0,K561&gt;0),N560,  IF(AND(K561&lt;&gt;"",K561&lt;&gt;0),IF(AND(L561="Pago",OR(E561='PC Receitas'!$AZ$16,E561='PC Receitas'!$AZ$17,E561='PC Receitas'!$AZ$18,E561='PC Receitas'!$AZ$19,E561='PC Receitas'!$AZ$20,E561='PC Receitas'!$AZ$21,E561='PC Receitas'!$AZ$22,E561='PC Receitas'!$AZ$23)),N560-K561,N560),IF(AND(L561="Pago",OR(E561='PC Receitas'!$AZ$4,E561='PC Receitas'!$AZ$5,E561='PC Receitas'!$AZ$6)),N560+J561,N560)))</f>
        <v>10600.150000000003</v>
      </c>
      <c r="S561" s="112" t="e">
        <f t="shared" si="32"/>
        <v>#N/A</v>
      </c>
      <c r="T561" s="109" t="e">
        <f t="shared" si="33"/>
        <v>#N/A</v>
      </c>
      <c r="U561" s="109" t="e">
        <f t="shared" si="34"/>
        <v>#N/A</v>
      </c>
      <c r="V561" s="109" t="e">
        <f t="shared" si="35"/>
        <v>#N/A</v>
      </c>
      <c r="W561" s="239" t="e">
        <f>VLOOKUP(E561,'PC Receitas'!$AZ$4:$BB$23,3,FALSE)</f>
        <v>#N/A</v>
      </c>
    </row>
    <row r="562" spans="1:23" ht="19.5" customHeight="1" thickTop="1" thickBot="1" x14ac:dyDescent="0.3">
      <c r="A562" s="209"/>
      <c r="C562" s="43"/>
      <c r="D562" s="43"/>
      <c r="E562" s="43"/>
      <c r="F562" s="136"/>
      <c r="G562" s="43"/>
      <c r="H562" s="43"/>
      <c r="I562" s="43"/>
      <c r="J562" s="196"/>
      <c r="K562" s="196"/>
      <c r="L562" s="44"/>
      <c r="M562" s="130"/>
      <c r="N562" s="41">
        <f>IF(AND(J562&gt;0,K562&gt;0),N561,  IF(AND(K562&lt;&gt;"",K562&lt;&gt;0),IF(AND(L562="Pago",OR(E562='PC Receitas'!$AZ$16,E562='PC Receitas'!$AZ$17,E562='PC Receitas'!$AZ$18,E562='PC Receitas'!$AZ$19,E562='PC Receitas'!$AZ$20,E562='PC Receitas'!$AZ$21,E562='PC Receitas'!$AZ$22,E562='PC Receitas'!$AZ$23)),N561-K562,N561),IF(AND(L562="Pago",OR(E562='PC Receitas'!$AZ$4,E562='PC Receitas'!$AZ$5,E562='PC Receitas'!$AZ$6)),N561+J562,N561)))</f>
        <v>10600.150000000003</v>
      </c>
      <c r="S562" s="112" t="e">
        <f t="shared" si="32"/>
        <v>#N/A</v>
      </c>
      <c r="T562" s="109" t="e">
        <f t="shared" si="33"/>
        <v>#N/A</v>
      </c>
      <c r="U562" s="109" t="e">
        <f t="shared" si="34"/>
        <v>#N/A</v>
      </c>
      <c r="V562" s="109" t="e">
        <f t="shared" si="35"/>
        <v>#N/A</v>
      </c>
      <c r="W562" s="239" t="e">
        <f>VLOOKUP(E562,'PC Receitas'!$AZ$4:$BB$23,3,FALSE)</f>
        <v>#N/A</v>
      </c>
    </row>
    <row r="563" spans="1:23" ht="19.5" customHeight="1" thickTop="1" thickBot="1" x14ac:dyDescent="0.3">
      <c r="A563" s="209"/>
      <c r="C563" s="43"/>
      <c r="D563" s="43"/>
      <c r="E563" s="43"/>
      <c r="F563" s="136"/>
      <c r="G563" s="43"/>
      <c r="H563" s="43"/>
      <c r="I563" s="43"/>
      <c r="J563" s="196"/>
      <c r="K563" s="196"/>
      <c r="L563" s="44"/>
      <c r="M563" s="130"/>
      <c r="N563" s="41">
        <f>IF(AND(J563&gt;0,K563&gt;0),N562,  IF(AND(K563&lt;&gt;"",K563&lt;&gt;0),IF(AND(L563="Pago",OR(E563='PC Receitas'!$AZ$16,E563='PC Receitas'!$AZ$17,E563='PC Receitas'!$AZ$18,E563='PC Receitas'!$AZ$19,E563='PC Receitas'!$AZ$20,E563='PC Receitas'!$AZ$21,E563='PC Receitas'!$AZ$22,E563='PC Receitas'!$AZ$23)),N562-K563,N562),IF(AND(L563="Pago",OR(E563='PC Receitas'!$AZ$4,E563='PC Receitas'!$AZ$5,E563='PC Receitas'!$AZ$6)),N562+J563,N562)))</f>
        <v>10600.150000000003</v>
      </c>
      <c r="S563" s="112" t="e">
        <f t="shared" si="32"/>
        <v>#N/A</v>
      </c>
      <c r="T563" s="109" t="e">
        <f t="shared" si="33"/>
        <v>#N/A</v>
      </c>
      <c r="U563" s="109" t="e">
        <f t="shared" si="34"/>
        <v>#N/A</v>
      </c>
      <c r="V563" s="109" t="e">
        <f t="shared" si="35"/>
        <v>#N/A</v>
      </c>
      <c r="W563" s="239" t="e">
        <f>VLOOKUP(E563,'PC Receitas'!$AZ$4:$BB$23,3,FALSE)</f>
        <v>#N/A</v>
      </c>
    </row>
    <row r="564" spans="1:23" ht="19.5" customHeight="1" thickTop="1" thickBot="1" x14ac:dyDescent="0.3">
      <c r="A564" s="209"/>
      <c r="C564" s="43"/>
      <c r="D564" s="43"/>
      <c r="E564" s="43"/>
      <c r="F564" s="136"/>
      <c r="G564" s="43"/>
      <c r="H564" s="43"/>
      <c r="I564" s="43"/>
      <c r="J564" s="196"/>
      <c r="K564" s="196"/>
      <c r="L564" s="44"/>
      <c r="M564" s="130"/>
      <c r="N564" s="41">
        <f>IF(AND(J564&gt;0,K564&gt;0),N563,  IF(AND(K564&lt;&gt;"",K564&lt;&gt;0),IF(AND(L564="Pago",OR(E564='PC Receitas'!$AZ$16,E564='PC Receitas'!$AZ$17,E564='PC Receitas'!$AZ$18,E564='PC Receitas'!$AZ$19,E564='PC Receitas'!$AZ$20,E564='PC Receitas'!$AZ$21,E564='PC Receitas'!$AZ$22,E564='PC Receitas'!$AZ$23)),N563-K564,N563),IF(AND(L564="Pago",OR(E564='PC Receitas'!$AZ$4,E564='PC Receitas'!$AZ$5,E564='PC Receitas'!$AZ$6)),N563+J564,N563)))</f>
        <v>10600.150000000003</v>
      </c>
      <c r="S564" s="112" t="e">
        <f t="shared" si="32"/>
        <v>#N/A</v>
      </c>
      <c r="T564" s="109" t="e">
        <f t="shared" si="33"/>
        <v>#N/A</v>
      </c>
      <c r="U564" s="109" t="e">
        <f t="shared" si="34"/>
        <v>#N/A</v>
      </c>
      <c r="V564" s="109" t="e">
        <f t="shared" si="35"/>
        <v>#N/A</v>
      </c>
      <c r="W564" s="239" t="e">
        <f>VLOOKUP(E564,'PC Receitas'!$AZ$4:$BB$23,3,FALSE)</f>
        <v>#N/A</v>
      </c>
    </row>
    <row r="565" spans="1:23" ht="19.5" customHeight="1" thickTop="1" thickBot="1" x14ac:dyDescent="0.3">
      <c r="A565" s="209"/>
      <c r="C565" s="43"/>
      <c r="D565" s="43"/>
      <c r="E565" s="43"/>
      <c r="F565" s="136"/>
      <c r="G565" s="43"/>
      <c r="H565" s="43"/>
      <c r="I565" s="43"/>
      <c r="J565" s="196"/>
      <c r="K565" s="196"/>
      <c r="L565" s="44"/>
      <c r="M565" s="130"/>
      <c r="N565" s="41">
        <f>IF(AND(J565&gt;0,K565&gt;0),N564,  IF(AND(K565&lt;&gt;"",K565&lt;&gt;0),IF(AND(L565="Pago",OR(E565='PC Receitas'!$AZ$16,E565='PC Receitas'!$AZ$17,E565='PC Receitas'!$AZ$18,E565='PC Receitas'!$AZ$19,E565='PC Receitas'!$AZ$20,E565='PC Receitas'!$AZ$21,E565='PC Receitas'!$AZ$22,E565='PC Receitas'!$AZ$23)),N564-K565,N564),IF(AND(L565="Pago",OR(E565='PC Receitas'!$AZ$4,E565='PC Receitas'!$AZ$5,E565='PC Receitas'!$AZ$6)),N564+J565,N564)))</f>
        <v>10600.150000000003</v>
      </c>
      <c r="S565" s="112" t="e">
        <f t="shared" si="32"/>
        <v>#N/A</v>
      </c>
      <c r="T565" s="109" t="e">
        <f t="shared" si="33"/>
        <v>#N/A</v>
      </c>
      <c r="U565" s="109" t="e">
        <f t="shared" si="34"/>
        <v>#N/A</v>
      </c>
      <c r="V565" s="109" t="e">
        <f t="shared" si="35"/>
        <v>#N/A</v>
      </c>
      <c r="W565" s="239" t="e">
        <f>VLOOKUP(E565,'PC Receitas'!$AZ$4:$BB$23,3,FALSE)</f>
        <v>#N/A</v>
      </c>
    </row>
    <row r="566" spans="1:23" ht="19.5" customHeight="1" thickTop="1" thickBot="1" x14ac:dyDescent="0.3">
      <c r="A566" s="209"/>
      <c r="C566" s="43"/>
      <c r="D566" s="43"/>
      <c r="E566" s="43"/>
      <c r="F566" s="136"/>
      <c r="G566" s="43"/>
      <c r="H566" s="43"/>
      <c r="I566" s="43"/>
      <c r="J566" s="196"/>
      <c r="K566" s="196"/>
      <c r="L566" s="44"/>
      <c r="M566" s="130"/>
      <c r="N566" s="41">
        <f>IF(AND(J566&gt;0,K566&gt;0),N565,  IF(AND(K566&lt;&gt;"",K566&lt;&gt;0),IF(AND(L566="Pago",OR(E566='PC Receitas'!$AZ$16,E566='PC Receitas'!$AZ$17,E566='PC Receitas'!$AZ$18,E566='PC Receitas'!$AZ$19,E566='PC Receitas'!$AZ$20,E566='PC Receitas'!$AZ$21,E566='PC Receitas'!$AZ$22,E566='PC Receitas'!$AZ$23)),N565-K566,N565),IF(AND(L566="Pago",OR(E566='PC Receitas'!$AZ$4,E566='PC Receitas'!$AZ$5,E566='PC Receitas'!$AZ$6)),N565+J566,N565)))</f>
        <v>10600.150000000003</v>
      </c>
      <c r="S566" s="112" t="e">
        <f t="shared" si="32"/>
        <v>#N/A</v>
      </c>
      <c r="T566" s="109" t="e">
        <f t="shared" si="33"/>
        <v>#N/A</v>
      </c>
      <c r="U566" s="109" t="e">
        <f t="shared" si="34"/>
        <v>#N/A</v>
      </c>
      <c r="V566" s="109" t="e">
        <f t="shared" si="35"/>
        <v>#N/A</v>
      </c>
      <c r="W566" s="239" t="e">
        <f>VLOOKUP(E566,'PC Receitas'!$AZ$4:$BB$23,3,FALSE)</f>
        <v>#N/A</v>
      </c>
    </row>
    <row r="567" spans="1:23" ht="19.5" customHeight="1" thickTop="1" thickBot="1" x14ac:dyDescent="0.3">
      <c r="A567" s="209"/>
      <c r="C567" s="43"/>
      <c r="D567" s="43"/>
      <c r="E567" s="43"/>
      <c r="F567" s="136"/>
      <c r="G567" s="43"/>
      <c r="H567" s="43"/>
      <c r="I567" s="43"/>
      <c r="J567" s="196"/>
      <c r="K567" s="196"/>
      <c r="L567" s="44"/>
      <c r="M567" s="130"/>
      <c r="N567" s="41">
        <f>IF(AND(J567&gt;0,K567&gt;0),N566,  IF(AND(K567&lt;&gt;"",K567&lt;&gt;0),IF(AND(L567="Pago",OR(E567='PC Receitas'!$AZ$16,E567='PC Receitas'!$AZ$17,E567='PC Receitas'!$AZ$18,E567='PC Receitas'!$AZ$19,E567='PC Receitas'!$AZ$20,E567='PC Receitas'!$AZ$21,E567='PC Receitas'!$AZ$22,E567='PC Receitas'!$AZ$23)),N566-K567,N566),IF(AND(L567="Pago",OR(E567='PC Receitas'!$AZ$4,E567='PC Receitas'!$AZ$5,E567='PC Receitas'!$AZ$6)),N566+J567,N566)))</f>
        <v>10600.150000000003</v>
      </c>
      <c r="S567" s="112" t="e">
        <f t="shared" si="32"/>
        <v>#N/A</v>
      </c>
      <c r="T567" s="109" t="e">
        <f t="shared" si="33"/>
        <v>#N/A</v>
      </c>
      <c r="U567" s="109" t="e">
        <f t="shared" si="34"/>
        <v>#N/A</v>
      </c>
      <c r="V567" s="109" t="e">
        <f t="shared" si="35"/>
        <v>#N/A</v>
      </c>
      <c r="W567" s="239" t="e">
        <f>VLOOKUP(E567,'PC Receitas'!$AZ$4:$BB$23,3,FALSE)</f>
        <v>#N/A</v>
      </c>
    </row>
    <row r="568" spans="1:23" ht="19.5" customHeight="1" thickTop="1" thickBot="1" x14ac:dyDescent="0.3">
      <c r="A568" s="209"/>
      <c r="C568" s="43"/>
      <c r="D568" s="43"/>
      <c r="E568" s="43"/>
      <c r="F568" s="136"/>
      <c r="G568" s="43"/>
      <c r="H568" s="43"/>
      <c r="I568" s="43"/>
      <c r="J568" s="196"/>
      <c r="K568" s="196"/>
      <c r="L568" s="44"/>
      <c r="M568" s="130"/>
      <c r="N568" s="41">
        <f>IF(AND(J568&gt;0,K568&gt;0),N567,  IF(AND(K568&lt;&gt;"",K568&lt;&gt;0),IF(AND(L568="Pago",OR(E568='PC Receitas'!$AZ$16,E568='PC Receitas'!$AZ$17,E568='PC Receitas'!$AZ$18,E568='PC Receitas'!$AZ$19,E568='PC Receitas'!$AZ$20,E568='PC Receitas'!$AZ$21,E568='PC Receitas'!$AZ$22,E568='PC Receitas'!$AZ$23)),N567-K568,N567),IF(AND(L568="Pago",OR(E568='PC Receitas'!$AZ$4,E568='PC Receitas'!$AZ$5,E568='PC Receitas'!$AZ$6)),N567+J568,N567)))</f>
        <v>10600.150000000003</v>
      </c>
      <c r="S568" s="112" t="e">
        <f t="shared" si="32"/>
        <v>#N/A</v>
      </c>
      <c r="T568" s="109" t="e">
        <f t="shared" si="33"/>
        <v>#N/A</v>
      </c>
      <c r="U568" s="109" t="e">
        <f t="shared" si="34"/>
        <v>#N/A</v>
      </c>
      <c r="V568" s="109" t="e">
        <f t="shared" si="35"/>
        <v>#N/A</v>
      </c>
      <c r="W568" s="239" t="e">
        <f>VLOOKUP(E568,'PC Receitas'!$AZ$4:$BB$23,3,FALSE)</f>
        <v>#N/A</v>
      </c>
    </row>
    <row r="569" spans="1:23" ht="19.5" customHeight="1" thickTop="1" thickBot="1" x14ac:dyDescent="0.3">
      <c r="A569" s="209"/>
      <c r="C569" s="43"/>
      <c r="D569" s="43"/>
      <c r="E569" s="43"/>
      <c r="F569" s="136"/>
      <c r="G569" s="43"/>
      <c r="H569" s="43"/>
      <c r="I569" s="43"/>
      <c r="J569" s="196"/>
      <c r="K569" s="196"/>
      <c r="L569" s="44"/>
      <c r="M569" s="130"/>
      <c r="N569" s="41">
        <f>IF(AND(J569&gt;0,K569&gt;0),N568,  IF(AND(K569&lt;&gt;"",K569&lt;&gt;0),IF(AND(L569="Pago",OR(E569='PC Receitas'!$AZ$16,E569='PC Receitas'!$AZ$17,E569='PC Receitas'!$AZ$18,E569='PC Receitas'!$AZ$19,E569='PC Receitas'!$AZ$20,E569='PC Receitas'!$AZ$21,E569='PC Receitas'!$AZ$22,E569='PC Receitas'!$AZ$23)),N568-K569,N568),IF(AND(L569="Pago",OR(E569='PC Receitas'!$AZ$4,E569='PC Receitas'!$AZ$5,E569='PC Receitas'!$AZ$6)),N568+J569,N568)))</f>
        <v>10600.150000000003</v>
      </c>
      <c r="S569" s="112" t="e">
        <f t="shared" si="32"/>
        <v>#N/A</v>
      </c>
      <c r="T569" s="109" t="e">
        <f t="shared" si="33"/>
        <v>#N/A</v>
      </c>
      <c r="U569" s="109" t="e">
        <f t="shared" si="34"/>
        <v>#N/A</v>
      </c>
      <c r="V569" s="109" t="e">
        <f t="shared" si="35"/>
        <v>#N/A</v>
      </c>
      <c r="W569" s="239" t="e">
        <f>VLOOKUP(E569,'PC Receitas'!$AZ$4:$BB$23,3,FALSE)</f>
        <v>#N/A</v>
      </c>
    </row>
    <row r="570" spans="1:23" ht="19.5" customHeight="1" thickTop="1" thickBot="1" x14ac:dyDescent="0.3">
      <c r="A570" s="209"/>
      <c r="C570" s="43"/>
      <c r="D570" s="43"/>
      <c r="E570" s="43"/>
      <c r="F570" s="136"/>
      <c r="G570" s="43"/>
      <c r="H570" s="43"/>
      <c r="I570" s="43"/>
      <c r="J570" s="196"/>
      <c r="K570" s="196"/>
      <c r="L570" s="44"/>
      <c r="M570" s="130"/>
      <c r="N570" s="41">
        <f>IF(AND(J570&gt;0,K570&gt;0),N569,  IF(AND(K570&lt;&gt;"",K570&lt;&gt;0),IF(AND(L570="Pago",OR(E570='PC Receitas'!$AZ$16,E570='PC Receitas'!$AZ$17,E570='PC Receitas'!$AZ$18,E570='PC Receitas'!$AZ$19,E570='PC Receitas'!$AZ$20,E570='PC Receitas'!$AZ$21,E570='PC Receitas'!$AZ$22,E570='PC Receitas'!$AZ$23)),N569-K570,N569),IF(AND(L570="Pago",OR(E570='PC Receitas'!$AZ$4,E570='PC Receitas'!$AZ$5,E570='PC Receitas'!$AZ$6)),N569+J570,N569)))</f>
        <v>10600.150000000003</v>
      </c>
      <c r="S570" s="112" t="e">
        <f t="shared" si="32"/>
        <v>#N/A</v>
      </c>
      <c r="T570" s="109" t="e">
        <f t="shared" si="33"/>
        <v>#N/A</v>
      </c>
      <c r="U570" s="109" t="e">
        <f t="shared" si="34"/>
        <v>#N/A</v>
      </c>
      <c r="V570" s="109" t="e">
        <f t="shared" si="35"/>
        <v>#N/A</v>
      </c>
      <c r="W570" s="239" t="e">
        <f>VLOOKUP(E570,'PC Receitas'!$AZ$4:$BB$23,3,FALSE)</f>
        <v>#N/A</v>
      </c>
    </row>
    <row r="571" spans="1:23" ht="19.5" customHeight="1" thickTop="1" thickBot="1" x14ac:dyDescent="0.3">
      <c r="A571" s="209"/>
      <c r="C571" s="43"/>
      <c r="D571" s="43"/>
      <c r="E571" s="43"/>
      <c r="F571" s="136"/>
      <c r="G571" s="43"/>
      <c r="H571" s="43"/>
      <c r="I571" s="43"/>
      <c r="J571" s="196"/>
      <c r="K571" s="196"/>
      <c r="L571" s="44"/>
      <c r="M571" s="130"/>
      <c r="N571" s="41">
        <f>IF(AND(J571&gt;0,K571&gt;0),N570,  IF(AND(K571&lt;&gt;"",K571&lt;&gt;0),IF(AND(L571="Pago",OR(E571='PC Receitas'!$AZ$16,E571='PC Receitas'!$AZ$17,E571='PC Receitas'!$AZ$18,E571='PC Receitas'!$AZ$19,E571='PC Receitas'!$AZ$20,E571='PC Receitas'!$AZ$21,E571='PC Receitas'!$AZ$22,E571='PC Receitas'!$AZ$23)),N570-K571,N570),IF(AND(L571="Pago",OR(E571='PC Receitas'!$AZ$4,E571='PC Receitas'!$AZ$5,E571='PC Receitas'!$AZ$6)),N570+J571,N570)))</f>
        <v>10600.150000000003</v>
      </c>
      <c r="S571" s="112" t="e">
        <f t="shared" si="32"/>
        <v>#N/A</v>
      </c>
      <c r="T571" s="109" t="e">
        <f t="shared" si="33"/>
        <v>#N/A</v>
      </c>
      <c r="U571" s="109" t="e">
        <f t="shared" si="34"/>
        <v>#N/A</v>
      </c>
      <c r="V571" s="109" t="e">
        <f t="shared" si="35"/>
        <v>#N/A</v>
      </c>
      <c r="W571" s="239" t="e">
        <f>VLOOKUP(E571,'PC Receitas'!$AZ$4:$BB$23,3,FALSE)</f>
        <v>#N/A</v>
      </c>
    </row>
    <row r="572" spans="1:23" ht="19.5" customHeight="1" thickTop="1" thickBot="1" x14ac:dyDescent="0.3">
      <c r="A572" s="209"/>
      <c r="C572" s="43"/>
      <c r="D572" s="43"/>
      <c r="E572" s="43"/>
      <c r="F572" s="136"/>
      <c r="G572" s="43"/>
      <c r="H572" s="43"/>
      <c r="I572" s="43"/>
      <c r="J572" s="196"/>
      <c r="K572" s="196"/>
      <c r="L572" s="44"/>
      <c r="M572" s="130"/>
      <c r="N572" s="41">
        <f>IF(AND(J572&gt;0,K572&gt;0),N571,  IF(AND(K572&lt;&gt;"",K572&lt;&gt;0),IF(AND(L572="Pago",OR(E572='PC Receitas'!$AZ$16,E572='PC Receitas'!$AZ$17,E572='PC Receitas'!$AZ$18,E572='PC Receitas'!$AZ$19,E572='PC Receitas'!$AZ$20,E572='PC Receitas'!$AZ$21,E572='PC Receitas'!$AZ$22,E572='PC Receitas'!$AZ$23)),N571-K572,N571),IF(AND(L572="Pago",OR(E572='PC Receitas'!$AZ$4,E572='PC Receitas'!$AZ$5,E572='PC Receitas'!$AZ$6)),N571+J572,N571)))</f>
        <v>10600.150000000003</v>
      </c>
      <c r="S572" s="112" t="e">
        <f t="shared" si="32"/>
        <v>#N/A</v>
      </c>
      <c r="T572" s="109" t="e">
        <f t="shared" si="33"/>
        <v>#N/A</v>
      </c>
      <c r="U572" s="109" t="e">
        <f t="shared" si="34"/>
        <v>#N/A</v>
      </c>
      <c r="V572" s="109" t="e">
        <f t="shared" si="35"/>
        <v>#N/A</v>
      </c>
      <c r="W572" s="239" t="e">
        <f>VLOOKUP(E572,'PC Receitas'!$AZ$4:$BB$23,3,FALSE)</f>
        <v>#N/A</v>
      </c>
    </row>
    <row r="573" spans="1:23" ht="19.5" customHeight="1" thickTop="1" thickBot="1" x14ac:dyDescent="0.3">
      <c r="A573" s="209"/>
      <c r="C573" s="43"/>
      <c r="D573" s="43"/>
      <c r="E573" s="43"/>
      <c r="F573" s="136"/>
      <c r="G573" s="43"/>
      <c r="H573" s="43"/>
      <c r="I573" s="43"/>
      <c r="J573" s="196"/>
      <c r="K573" s="196"/>
      <c r="L573" s="44"/>
      <c r="M573" s="130"/>
      <c r="N573" s="41">
        <f>IF(AND(J573&gt;0,K573&gt;0),N572,  IF(AND(K573&lt;&gt;"",K573&lt;&gt;0),IF(AND(L573="Pago",OR(E573='PC Receitas'!$AZ$16,E573='PC Receitas'!$AZ$17,E573='PC Receitas'!$AZ$18,E573='PC Receitas'!$AZ$19,E573='PC Receitas'!$AZ$20,E573='PC Receitas'!$AZ$21,E573='PC Receitas'!$AZ$22,E573='PC Receitas'!$AZ$23)),N572-K573,N572),IF(AND(L573="Pago",OR(E573='PC Receitas'!$AZ$4,E573='PC Receitas'!$AZ$5,E573='PC Receitas'!$AZ$6)),N572+J573,N572)))</f>
        <v>10600.150000000003</v>
      </c>
      <c r="S573" s="112" t="e">
        <f t="shared" si="32"/>
        <v>#N/A</v>
      </c>
      <c r="T573" s="109" t="e">
        <f t="shared" si="33"/>
        <v>#N/A</v>
      </c>
      <c r="U573" s="109" t="e">
        <f t="shared" si="34"/>
        <v>#N/A</v>
      </c>
      <c r="V573" s="109" t="e">
        <f t="shared" si="35"/>
        <v>#N/A</v>
      </c>
      <c r="W573" s="239" t="e">
        <f>VLOOKUP(E573,'PC Receitas'!$AZ$4:$BB$23,3,FALSE)</f>
        <v>#N/A</v>
      </c>
    </row>
    <row r="574" spans="1:23" ht="19.5" customHeight="1" thickTop="1" thickBot="1" x14ac:dyDescent="0.3">
      <c r="A574" s="209"/>
      <c r="C574" s="43"/>
      <c r="D574" s="43"/>
      <c r="E574" s="43"/>
      <c r="F574" s="136"/>
      <c r="G574" s="43"/>
      <c r="H574" s="43"/>
      <c r="I574" s="43"/>
      <c r="J574" s="196"/>
      <c r="K574" s="196"/>
      <c r="L574" s="44"/>
      <c r="M574" s="130"/>
      <c r="N574" s="41">
        <f>IF(AND(J574&gt;0,K574&gt;0),N573,  IF(AND(K574&lt;&gt;"",K574&lt;&gt;0),IF(AND(L574="Pago",OR(E574='PC Receitas'!$AZ$16,E574='PC Receitas'!$AZ$17,E574='PC Receitas'!$AZ$18,E574='PC Receitas'!$AZ$19,E574='PC Receitas'!$AZ$20,E574='PC Receitas'!$AZ$21,E574='PC Receitas'!$AZ$22,E574='PC Receitas'!$AZ$23)),N573-K574,N573),IF(AND(L574="Pago",OR(E574='PC Receitas'!$AZ$4,E574='PC Receitas'!$AZ$5,E574='PC Receitas'!$AZ$6)),N573+J574,N573)))</f>
        <v>10600.150000000003</v>
      </c>
      <c r="S574" s="112" t="e">
        <f t="shared" si="32"/>
        <v>#N/A</v>
      </c>
      <c r="T574" s="109" t="e">
        <f t="shared" si="33"/>
        <v>#N/A</v>
      </c>
      <c r="U574" s="109" t="e">
        <f t="shared" si="34"/>
        <v>#N/A</v>
      </c>
      <c r="V574" s="109" t="e">
        <f t="shared" si="35"/>
        <v>#N/A</v>
      </c>
      <c r="W574" s="239" t="e">
        <f>VLOOKUP(E574,'PC Receitas'!$AZ$4:$BB$23,3,FALSE)</f>
        <v>#N/A</v>
      </c>
    </row>
    <row r="575" spans="1:23" ht="19.5" customHeight="1" thickTop="1" thickBot="1" x14ac:dyDescent="0.3">
      <c r="A575" s="209"/>
      <c r="C575" s="43"/>
      <c r="D575" s="43"/>
      <c r="E575" s="43"/>
      <c r="F575" s="136"/>
      <c r="G575" s="43"/>
      <c r="H575" s="43"/>
      <c r="I575" s="43"/>
      <c r="J575" s="196"/>
      <c r="K575" s="196"/>
      <c r="L575" s="44"/>
      <c r="M575" s="130"/>
      <c r="N575" s="41">
        <f>IF(AND(J575&gt;0,K575&gt;0),N574,  IF(AND(K575&lt;&gt;"",K575&lt;&gt;0),IF(AND(L575="Pago",OR(E575='PC Receitas'!$AZ$16,E575='PC Receitas'!$AZ$17,E575='PC Receitas'!$AZ$18,E575='PC Receitas'!$AZ$19,E575='PC Receitas'!$AZ$20,E575='PC Receitas'!$AZ$21,E575='PC Receitas'!$AZ$22,E575='PC Receitas'!$AZ$23)),N574-K575,N574),IF(AND(L575="Pago",OR(E575='PC Receitas'!$AZ$4,E575='PC Receitas'!$AZ$5,E575='PC Receitas'!$AZ$6)),N574+J575,N574)))</f>
        <v>10600.150000000003</v>
      </c>
      <c r="S575" s="112" t="e">
        <f t="shared" si="32"/>
        <v>#N/A</v>
      </c>
      <c r="T575" s="109" t="e">
        <f t="shared" si="33"/>
        <v>#N/A</v>
      </c>
      <c r="U575" s="109" t="e">
        <f t="shared" si="34"/>
        <v>#N/A</v>
      </c>
      <c r="V575" s="109" t="e">
        <f t="shared" si="35"/>
        <v>#N/A</v>
      </c>
      <c r="W575" s="239" t="e">
        <f>VLOOKUP(E575,'PC Receitas'!$AZ$4:$BB$23,3,FALSE)</f>
        <v>#N/A</v>
      </c>
    </row>
    <row r="576" spans="1:23" ht="19.5" customHeight="1" thickTop="1" thickBot="1" x14ac:dyDescent="0.3">
      <c r="A576" s="209"/>
      <c r="C576" s="43"/>
      <c r="D576" s="43"/>
      <c r="E576" s="43"/>
      <c r="F576" s="136"/>
      <c r="G576" s="43"/>
      <c r="H576" s="43"/>
      <c r="I576" s="43"/>
      <c r="J576" s="196"/>
      <c r="K576" s="196"/>
      <c r="L576" s="44"/>
      <c r="M576" s="130"/>
      <c r="N576" s="41">
        <f>IF(AND(J576&gt;0,K576&gt;0),N575,  IF(AND(K576&lt;&gt;"",K576&lt;&gt;0),IF(AND(L576="Pago",OR(E576='PC Receitas'!$AZ$16,E576='PC Receitas'!$AZ$17,E576='PC Receitas'!$AZ$18,E576='PC Receitas'!$AZ$19,E576='PC Receitas'!$AZ$20,E576='PC Receitas'!$AZ$21,E576='PC Receitas'!$AZ$22,E576='PC Receitas'!$AZ$23)),N575-K576,N575),IF(AND(L576="Pago",OR(E576='PC Receitas'!$AZ$4,E576='PC Receitas'!$AZ$5,E576='PC Receitas'!$AZ$6)),N575+J576,N575)))</f>
        <v>10600.150000000003</v>
      </c>
      <c r="S576" s="112" t="e">
        <f t="shared" si="32"/>
        <v>#N/A</v>
      </c>
      <c r="T576" s="109" t="e">
        <f t="shared" si="33"/>
        <v>#N/A</v>
      </c>
      <c r="U576" s="109" t="e">
        <f t="shared" si="34"/>
        <v>#N/A</v>
      </c>
      <c r="V576" s="109" t="e">
        <f t="shared" si="35"/>
        <v>#N/A</v>
      </c>
      <c r="W576" s="239" t="e">
        <f>VLOOKUP(E576,'PC Receitas'!$AZ$4:$BB$23,3,FALSE)</f>
        <v>#N/A</v>
      </c>
    </row>
    <row r="577" spans="1:23" ht="19.5" customHeight="1" thickTop="1" thickBot="1" x14ac:dyDescent="0.3">
      <c r="A577" s="209"/>
      <c r="C577" s="43"/>
      <c r="D577" s="43"/>
      <c r="E577" s="43"/>
      <c r="F577" s="136"/>
      <c r="G577" s="43"/>
      <c r="H577" s="43"/>
      <c r="I577" s="43"/>
      <c r="J577" s="196"/>
      <c r="K577" s="196"/>
      <c r="L577" s="44"/>
      <c r="M577" s="130"/>
      <c r="N577" s="41">
        <f>IF(AND(J577&gt;0,K577&gt;0),N576,  IF(AND(K577&lt;&gt;"",K577&lt;&gt;0),IF(AND(L577="Pago",OR(E577='PC Receitas'!$AZ$16,E577='PC Receitas'!$AZ$17,E577='PC Receitas'!$AZ$18,E577='PC Receitas'!$AZ$19,E577='PC Receitas'!$AZ$20,E577='PC Receitas'!$AZ$21,E577='PC Receitas'!$AZ$22,E577='PC Receitas'!$AZ$23)),N576-K577,N576),IF(AND(L577="Pago",OR(E577='PC Receitas'!$AZ$4,E577='PC Receitas'!$AZ$5,E577='PC Receitas'!$AZ$6)),N576+J577,N576)))</f>
        <v>10600.150000000003</v>
      </c>
      <c r="S577" s="112" t="e">
        <f t="shared" si="32"/>
        <v>#N/A</v>
      </c>
      <c r="T577" s="109" t="e">
        <f t="shared" si="33"/>
        <v>#N/A</v>
      </c>
      <c r="U577" s="109" t="e">
        <f t="shared" si="34"/>
        <v>#N/A</v>
      </c>
      <c r="V577" s="109" t="e">
        <f t="shared" si="35"/>
        <v>#N/A</v>
      </c>
      <c r="W577" s="239" t="e">
        <f>VLOOKUP(E577,'PC Receitas'!$AZ$4:$BB$23,3,FALSE)</f>
        <v>#N/A</v>
      </c>
    </row>
    <row r="578" spans="1:23" ht="19.5" customHeight="1" thickTop="1" thickBot="1" x14ac:dyDescent="0.3">
      <c r="A578" s="209"/>
      <c r="C578" s="43"/>
      <c r="D578" s="43"/>
      <c r="E578" s="43"/>
      <c r="F578" s="136"/>
      <c r="G578" s="43"/>
      <c r="H578" s="43"/>
      <c r="I578" s="43"/>
      <c r="J578" s="196"/>
      <c r="K578" s="196"/>
      <c r="L578" s="44"/>
      <c r="M578" s="130"/>
      <c r="N578" s="41">
        <f>IF(AND(J578&gt;0,K578&gt;0),N577,  IF(AND(K578&lt;&gt;"",K578&lt;&gt;0),IF(AND(L578="Pago",OR(E578='PC Receitas'!$AZ$16,E578='PC Receitas'!$AZ$17,E578='PC Receitas'!$AZ$18,E578='PC Receitas'!$AZ$19,E578='PC Receitas'!$AZ$20,E578='PC Receitas'!$AZ$21,E578='PC Receitas'!$AZ$22,E578='PC Receitas'!$AZ$23)),N577-K578,N577),IF(AND(L578="Pago",OR(E578='PC Receitas'!$AZ$4,E578='PC Receitas'!$AZ$5,E578='PC Receitas'!$AZ$6)),N577+J578,N577)))</f>
        <v>10600.150000000003</v>
      </c>
      <c r="S578" s="112" t="e">
        <f t="shared" si="32"/>
        <v>#N/A</v>
      </c>
      <c r="T578" s="109" t="e">
        <f t="shared" si="33"/>
        <v>#N/A</v>
      </c>
      <c r="U578" s="109" t="e">
        <f t="shared" si="34"/>
        <v>#N/A</v>
      </c>
      <c r="V578" s="109" t="e">
        <f t="shared" si="35"/>
        <v>#N/A</v>
      </c>
      <c r="W578" s="239" t="e">
        <f>VLOOKUP(E578,'PC Receitas'!$AZ$4:$BB$23,3,FALSE)</f>
        <v>#N/A</v>
      </c>
    </row>
    <row r="579" spans="1:23" ht="19.5" customHeight="1" thickTop="1" thickBot="1" x14ac:dyDescent="0.3">
      <c r="A579" s="209"/>
      <c r="C579" s="43"/>
      <c r="D579" s="43"/>
      <c r="E579" s="43"/>
      <c r="F579" s="136"/>
      <c r="G579" s="43"/>
      <c r="H579" s="43"/>
      <c r="I579" s="43"/>
      <c r="J579" s="196"/>
      <c r="K579" s="196"/>
      <c r="L579" s="44"/>
      <c r="M579" s="130"/>
      <c r="N579" s="41">
        <f>IF(AND(J579&gt;0,K579&gt;0),N578,  IF(AND(K579&lt;&gt;"",K579&lt;&gt;0),IF(AND(L579="Pago",OR(E579='PC Receitas'!$AZ$16,E579='PC Receitas'!$AZ$17,E579='PC Receitas'!$AZ$18,E579='PC Receitas'!$AZ$19,E579='PC Receitas'!$AZ$20,E579='PC Receitas'!$AZ$21,E579='PC Receitas'!$AZ$22,E579='PC Receitas'!$AZ$23)),N578-K579,N578),IF(AND(L579="Pago",OR(E579='PC Receitas'!$AZ$4,E579='PC Receitas'!$AZ$5,E579='PC Receitas'!$AZ$6)),N578+J579,N578)))</f>
        <v>10600.150000000003</v>
      </c>
      <c r="S579" s="112" t="e">
        <f t="shared" si="32"/>
        <v>#N/A</v>
      </c>
      <c r="T579" s="109" t="e">
        <f t="shared" si="33"/>
        <v>#N/A</v>
      </c>
      <c r="U579" s="109" t="e">
        <f t="shared" si="34"/>
        <v>#N/A</v>
      </c>
      <c r="V579" s="109" t="e">
        <f t="shared" si="35"/>
        <v>#N/A</v>
      </c>
      <c r="W579" s="239" t="e">
        <f>VLOOKUP(E579,'PC Receitas'!$AZ$4:$BB$23,3,FALSE)</f>
        <v>#N/A</v>
      </c>
    </row>
    <row r="580" spans="1:23" ht="19.5" customHeight="1" thickTop="1" thickBot="1" x14ac:dyDescent="0.3">
      <c r="A580" s="209"/>
      <c r="C580" s="43"/>
      <c r="D580" s="43"/>
      <c r="E580" s="43"/>
      <c r="F580" s="136"/>
      <c r="G580" s="43"/>
      <c r="H580" s="43"/>
      <c r="I580" s="43"/>
      <c r="J580" s="196"/>
      <c r="K580" s="196"/>
      <c r="L580" s="44"/>
      <c r="M580" s="130"/>
      <c r="N580" s="41">
        <f>IF(AND(J580&gt;0,K580&gt;0),N579,  IF(AND(K580&lt;&gt;"",K580&lt;&gt;0),IF(AND(L580="Pago",OR(E580='PC Receitas'!$AZ$16,E580='PC Receitas'!$AZ$17,E580='PC Receitas'!$AZ$18,E580='PC Receitas'!$AZ$19,E580='PC Receitas'!$AZ$20,E580='PC Receitas'!$AZ$21,E580='PC Receitas'!$AZ$22,E580='PC Receitas'!$AZ$23)),N579-K580,N579),IF(AND(L580="Pago",OR(E580='PC Receitas'!$AZ$4,E580='PC Receitas'!$AZ$5,E580='PC Receitas'!$AZ$6)),N579+J580,N579)))</f>
        <v>10600.150000000003</v>
      </c>
      <c r="S580" s="112" t="e">
        <f t="shared" si="32"/>
        <v>#N/A</v>
      </c>
      <c r="T580" s="109" t="e">
        <f t="shared" si="33"/>
        <v>#N/A</v>
      </c>
      <c r="U580" s="109" t="e">
        <f t="shared" si="34"/>
        <v>#N/A</v>
      </c>
      <c r="V580" s="109" t="e">
        <f t="shared" si="35"/>
        <v>#N/A</v>
      </c>
      <c r="W580" s="239" t="e">
        <f>VLOOKUP(E580,'PC Receitas'!$AZ$4:$BB$23,3,FALSE)</f>
        <v>#N/A</v>
      </c>
    </row>
    <row r="581" spans="1:23" ht="19.5" customHeight="1" thickTop="1" thickBot="1" x14ac:dyDescent="0.3">
      <c r="A581" s="209"/>
      <c r="C581" s="43"/>
      <c r="D581" s="43"/>
      <c r="E581" s="43"/>
      <c r="F581" s="136"/>
      <c r="G581" s="43"/>
      <c r="H581" s="43"/>
      <c r="I581" s="43"/>
      <c r="J581" s="196"/>
      <c r="K581" s="196"/>
      <c r="L581" s="44"/>
      <c r="M581" s="130"/>
      <c r="N581" s="41">
        <f>IF(AND(J581&gt;0,K581&gt;0),N580,  IF(AND(K581&lt;&gt;"",K581&lt;&gt;0),IF(AND(L581="Pago",OR(E581='PC Receitas'!$AZ$16,E581='PC Receitas'!$AZ$17,E581='PC Receitas'!$AZ$18,E581='PC Receitas'!$AZ$19,E581='PC Receitas'!$AZ$20,E581='PC Receitas'!$AZ$21,E581='PC Receitas'!$AZ$22,E581='PC Receitas'!$AZ$23)),N580-K581,N580),IF(AND(L581="Pago",OR(E581='PC Receitas'!$AZ$4,E581='PC Receitas'!$AZ$5,E581='PC Receitas'!$AZ$6)),N580+J581,N580)))</f>
        <v>10600.150000000003</v>
      </c>
      <c r="S581" s="112" t="e">
        <f t="shared" si="32"/>
        <v>#N/A</v>
      </c>
      <c r="T581" s="109" t="e">
        <f t="shared" si="33"/>
        <v>#N/A</v>
      </c>
      <c r="U581" s="109" t="e">
        <f t="shared" si="34"/>
        <v>#N/A</v>
      </c>
      <c r="V581" s="109" t="e">
        <f t="shared" si="35"/>
        <v>#N/A</v>
      </c>
      <c r="W581" s="239" t="e">
        <f>VLOOKUP(E581,'PC Receitas'!$AZ$4:$BB$23,3,FALSE)</f>
        <v>#N/A</v>
      </c>
    </row>
    <row r="582" spans="1:23" ht="19.5" customHeight="1" thickTop="1" thickBot="1" x14ac:dyDescent="0.3">
      <c r="A582" s="209"/>
      <c r="C582" s="43"/>
      <c r="D582" s="43"/>
      <c r="E582" s="43"/>
      <c r="F582" s="136"/>
      <c r="G582" s="43"/>
      <c r="H582" s="43"/>
      <c r="I582" s="43"/>
      <c r="J582" s="196"/>
      <c r="K582" s="196"/>
      <c r="L582" s="44"/>
      <c r="M582" s="130"/>
      <c r="N582" s="41">
        <f>IF(AND(J582&gt;0,K582&gt;0),N581,  IF(AND(K582&lt;&gt;"",K582&lt;&gt;0),IF(AND(L582="Pago",OR(E582='PC Receitas'!$AZ$16,E582='PC Receitas'!$AZ$17,E582='PC Receitas'!$AZ$18,E582='PC Receitas'!$AZ$19,E582='PC Receitas'!$AZ$20,E582='PC Receitas'!$AZ$21,E582='PC Receitas'!$AZ$22,E582='PC Receitas'!$AZ$23)),N581-K582,N581),IF(AND(L582="Pago",OR(E582='PC Receitas'!$AZ$4,E582='PC Receitas'!$AZ$5,E582='PC Receitas'!$AZ$6)),N581+J582,N581)))</f>
        <v>10600.150000000003</v>
      </c>
      <c r="S582" s="112" t="e">
        <f t="shared" ref="S582:S605" si="36">IF(W582="DESPESAS_COM_RH","Despesa",IF(W582="DESPESAS_OPERACIONAIS","Despesa",IF(W582="DESPESAS_DE_MARKETING","Despesa",IF(W582="IMPOSTOS","Despesa",IF(W582="INVESTIMENTOS","Despesa","")))))</f>
        <v>#N/A</v>
      </c>
      <c r="T582" s="109" t="e">
        <f t="shared" ref="T582:T605" si="37">IF(W582="DESPESAS_COM_PRODUTOS","Despesa",IF(W582="DESPESAS_COM_SERVICOS","Despesa",IF(W582="DESPESAS_NAO_OPERACIONAIS","Despesa","")))</f>
        <v>#N/A</v>
      </c>
      <c r="U582" s="109" t="e">
        <f t="shared" ref="U582:U605" si="38">IF(W582="RECEITAS_COM_PRODUTO","Receita",IF(W582="RECEITAS_COM_SERVICOS","Receita",IF(W582="RECEITAS_NAO_OPERACIONAIS","Receita","")))</f>
        <v>#N/A</v>
      </c>
      <c r="V582" s="109" t="e">
        <f t="shared" ref="V582:V605" si="39">IF(S582&lt;&gt;"",S582,IF(T582&lt;&gt;"",T582,IF(U582&lt;&gt;"",U582,"")))</f>
        <v>#N/A</v>
      </c>
      <c r="W582" s="239" t="e">
        <f>VLOOKUP(E582,'PC Receitas'!$AZ$4:$BB$23,3,FALSE)</f>
        <v>#N/A</v>
      </c>
    </row>
    <row r="583" spans="1:23" ht="19.5" customHeight="1" thickTop="1" thickBot="1" x14ac:dyDescent="0.3">
      <c r="A583" s="209"/>
      <c r="C583" s="43"/>
      <c r="D583" s="43"/>
      <c r="E583" s="43"/>
      <c r="F583" s="136"/>
      <c r="G583" s="43"/>
      <c r="H583" s="43"/>
      <c r="I583" s="43"/>
      <c r="J583" s="196"/>
      <c r="K583" s="196"/>
      <c r="L583" s="44"/>
      <c r="M583" s="130"/>
      <c r="N583" s="41">
        <f>IF(AND(J583&gt;0,K583&gt;0),N582,  IF(AND(K583&lt;&gt;"",K583&lt;&gt;0),IF(AND(L583="Pago",OR(E583='PC Receitas'!$AZ$16,E583='PC Receitas'!$AZ$17,E583='PC Receitas'!$AZ$18,E583='PC Receitas'!$AZ$19,E583='PC Receitas'!$AZ$20,E583='PC Receitas'!$AZ$21,E583='PC Receitas'!$AZ$22,E583='PC Receitas'!$AZ$23)),N582-K583,N582),IF(AND(L583="Pago",OR(E583='PC Receitas'!$AZ$4,E583='PC Receitas'!$AZ$5,E583='PC Receitas'!$AZ$6)),N582+J583,N582)))</f>
        <v>10600.150000000003</v>
      </c>
      <c r="S583" s="112" t="e">
        <f t="shared" si="36"/>
        <v>#N/A</v>
      </c>
      <c r="T583" s="109" t="e">
        <f t="shared" si="37"/>
        <v>#N/A</v>
      </c>
      <c r="U583" s="109" t="e">
        <f t="shared" si="38"/>
        <v>#N/A</v>
      </c>
      <c r="V583" s="109" t="e">
        <f t="shared" si="39"/>
        <v>#N/A</v>
      </c>
      <c r="W583" s="239" t="e">
        <f>VLOOKUP(E583,'PC Receitas'!$AZ$4:$BB$23,3,FALSE)</f>
        <v>#N/A</v>
      </c>
    </row>
    <row r="584" spans="1:23" ht="19.5" customHeight="1" thickTop="1" thickBot="1" x14ac:dyDescent="0.3">
      <c r="A584" s="209"/>
      <c r="C584" s="43"/>
      <c r="D584" s="43"/>
      <c r="E584" s="43"/>
      <c r="F584" s="136"/>
      <c r="G584" s="43"/>
      <c r="H584" s="43"/>
      <c r="I584" s="43"/>
      <c r="J584" s="196"/>
      <c r="K584" s="196"/>
      <c r="L584" s="44"/>
      <c r="M584" s="130"/>
      <c r="N584" s="41">
        <f>IF(AND(J584&gt;0,K584&gt;0),N583,  IF(AND(K584&lt;&gt;"",K584&lt;&gt;0),IF(AND(L584="Pago",OR(E584='PC Receitas'!$AZ$16,E584='PC Receitas'!$AZ$17,E584='PC Receitas'!$AZ$18,E584='PC Receitas'!$AZ$19,E584='PC Receitas'!$AZ$20,E584='PC Receitas'!$AZ$21,E584='PC Receitas'!$AZ$22,E584='PC Receitas'!$AZ$23)),N583-K584,N583),IF(AND(L584="Pago",OR(E584='PC Receitas'!$AZ$4,E584='PC Receitas'!$AZ$5,E584='PC Receitas'!$AZ$6)),N583+J584,N583)))</f>
        <v>10600.150000000003</v>
      </c>
      <c r="S584" s="112" t="e">
        <f t="shared" si="36"/>
        <v>#N/A</v>
      </c>
      <c r="T584" s="109" t="e">
        <f t="shared" si="37"/>
        <v>#N/A</v>
      </c>
      <c r="U584" s="109" t="e">
        <f t="shared" si="38"/>
        <v>#N/A</v>
      </c>
      <c r="V584" s="109" t="e">
        <f t="shared" si="39"/>
        <v>#N/A</v>
      </c>
      <c r="W584" s="239" t="e">
        <f>VLOOKUP(E584,'PC Receitas'!$AZ$4:$BB$23,3,FALSE)</f>
        <v>#N/A</v>
      </c>
    </row>
    <row r="585" spans="1:23" ht="19.5" customHeight="1" thickTop="1" thickBot="1" x14ac:dyDescent="0.3">
      <c r="A585" s="209"/>
      <c r="C585" s="43"/>
      <c r="D585" s="43"/>
      <c r="E585" s="43"/>
      <c r="F585" s="136"/>
      <c r="G585" s="43"/>
      <c r="H585" s="43"/>
      <c r="I585" s="43"/>
      <c r="J585" s="196"/>
      <c r="K585" s="196"/>
      <c r="L585" s="44"/>
      <c r="M585" s="130"/>
      <c r="N585" s="41">
        <f>IF(AND(J585&gt;0,K585&gt;0),N584,  IF(AND(K585&lt;&gt;"",K585&lt;&gt;0),IF(AND(L585="Pago",OR(E585='PC Receitas'!$AZ$16,E585='PC Receitas'!$AZ$17,E585='PC Receitas'!$AZ$18,E585='PC Receitas'!$AZ$19,E585='PC Receitas'!$AZ$20,E585='PC Receitas'!$AZ$21,E585='PC Receitas'!$AZ$22,E585='PC Receitas'!$AZ$23)),N584-K585,N584),IF(AND(L585="Pago",OR(E585='PC Receitas'!$AZ$4,E585='PC Receitas'!$AZ$5,E585='PC Receitas'!$AZ$6)),N584+J585,N584)))</f>
        <v>10600.150000000003</v>
      </c>
      <c r="S585" s="112" t="e">
        <f t="shared" si="36"/>
        <v>#N/A</v>
      </c>
      <c r="T585" s="109" t="e">
        <f t="shared" si="37"/>
        <v>#N/A</v>
      </c>
      <c r="U585" s="109" t="e">
        <f t="shared" si="38"/>
        <v>#N/A</v>
      </c>
      <c r="V585" s="109" t="e">
        <f t="shared" si="39"/>
        <v>#N/A</v>
      </c>
      <c r="W585" s="239" t="e">
        <f>VLOOKUP(E585,'PC Receitas'!$AZ$4:$BB$23,3,FALSE)</f>
        <v>#N/A</v>
      </c>
    </row>
    <row r="586" spans="1:23" ht="19.5" customHeight="1" thickTop="1" thickBot="1" x14ac:dyDescent="0.3">
      <c r="A586" s="209"/>
      <c r="C586" s="43"/>
      <c r="D586" s="43"/>
      <c r="E586" s="43"/>
      <c r="F586" s="136"/>
      <c r="G586" s="43"/>
      <c r="H586" s="43"/>
      <c r="I586" s="43"/>
      <c r="J586" s="196"/>
      <c r="K586" s="196"/>
      <c r="L586" s="44"/>
      <c r="M586" s="130"/>
      <c r="N586" s="41">
        <f>IF(AND(J586&gt;0,K586&gt;0),N585,  IF(AND(K586&lt;&gt;"",K586&lt;&gt;0),IF(AND(L586="Pago",OR(E586='PC Receitas'!$AZ$16,E586='PC Receitas'!$AZ$17,E586='PC Receitas'!$AZ$18,E586='PC Receitas'!$AZ$19,E586='PC Receitas'!$AZ$20,E586='PC Receitas'!$AZ$21,E586='PC Receitas'!$AZ$22,E586='PC Receitas'!$AZ$23)),N585-K586,N585),IF(AND(L586="Pago",OR(E586='PC Receitas'!$AZ$4,E586='PC Receitas'!$AZ$5,E586='PC Receitas'!$AZ$6)),N585+J586,N585)))</f>
        <v>10600.150000000003</v>
      </c>
      <c r="S586" s="112" t="e">
        <f t="shared" si="36"/>
        <v>#N/A</v>
      </c>
      <c r="T586" s="109" t="e">
        <f t="shared" si="37"/>
        <v>#N/A</v>
      </c>
      <c r="U586" s="109" t="e">
        <f t="shared" si="38"/>
        <v>#N/A</v>
      </c>
      <c r="V586" s="109" t="e">
        <f t="shared" si="39"/>
        <v>#N/A</v>
      </c>
      <c r="W586" s="239" t="e">
        <f>VLOOKUP(E586,'PC Receitas'!$AZ$4:$BB$23,3,FALSE)</f>
        <v>#N/A</v>
      </c>
    </row>
    <row r="587" spans="1:23" ht="19.5" customHeight="1" thickTop="1" thickBot="1" x14ac:dyDescent="0.3">
      <c r="A587" s="209"/>
      <c r="C587" s="43"/>
      <c r="D587" s="43"/>
      <c r="E587" s="43"/>
      <c r="F587" s="136"/>
      <c r="G587" s="43"/>
      <c r="H587" s="43"/>
      <c r="I587" s="43"/>
      <c r="J587" s="196"/>
      <c r="K587" s="196"/>
      <c r="L587" s="44"/>
      <c r="M587" s="130"/>
      <c r="N587" s="41">
        <f>IF(AND(J587&gt;0,K587&gt;0),N586,  IF(AND(K587&lt;&gt;"",K587&lt;&gt;0),IF(AND(L587="Pago",OR(E587='PC Receitas'!$AZ$16,E587='PC Receitas'!$AZ$17,E587='PC Receitas'!$AZ$18,E587='PC Receitas'!$AZ$19,E587='PC Receitas'!$AZ$20,E587='PC Receitas'!$AZ$21,E587='PC Receitas'!$AZ$22,E587='PC Receitas'!$AZ$23)),N586-K587,N586),IF(AND(L587="Pago",OR(E587='PC Receitas'!$AZ$4,E587='PC Receitas'!$AZ$5,E587='PC Receitas'!$AZ$6)),N586+J587,N586)))</f>
        <v>10600.150000000003</v>
      </c>
      <c r="S587" s="112" t="e">
        <f t="shared" si="36"/>
        <v>#N/A</v>
      </c>
      <c r="T587" s="109" t="e">
        <f t="shared" si="37"/>
        <v>#N/A</v>
      </c>
      <c r="U587" s="109" t="e">
        <f t="shared" si="38"/>
        <v>#N/A</v>
      </c>
      <c r="V587" s="109" t="e">
        <f t="shared" si="39"/>
        <v>#N/A</v>
      </c>
      <c r="W587" s="239" t="e">
        <f>VLOOKUP(E587,'PC Receitas'!$AZ$4:$BB$23,3,FALSE)</f>
        <v>#N/A</v>
      </c>
    </row>
    <row r="588" spans="1:23" ht="19.5" customHeight="1" thickTop="1" thickBot="1" x14ac:dyDescent="0.3">
      <c r="A588" s="209"/>
      <c r="C588" s="43"/>
      <c r="D588" s="43"/>
      <c r="E588" s="43"/>
      <c r="F588" s="136"/>
      <c r="G588" s="43"/>
      <c r="H588" s="43"/>
      <c r="I588" s="43"/>
      <c r="J588" s="196"/>
      <c r="K588" s="196"/>
      <c r="L588" s="44"/>
      <c r="M588" s="130"/>
      <c r="N588" s="41">
        <f>IF(AND(J588&gt;0,K588&gt;0),N587,  IF(AND(K588&lt;&gt;"",K588&lt;&gt;0),IF(AND(L588="Pago",OR(E588='PC Receitas'!$AZ$16,E588='PC Receitas'!$AZ$17,E588='PC Receitas'!$AZ$18,E588='PC Receitas'!$AZ$19,E588='PC Receitas'!$AZ$20,E588='PC Receitas'!$AZ$21,E588='PC Receitas'!$AZ$22,E588='PC Receitas'!$AZ$23)),N587-K588,N587),IF(AND(L588="Pago",OR(E588='PC Receitas'!$AZ$4,E588='PC Receitas'!$AZ$5,E588='PC Receitas'!$AZ$6)),N587+J588,N587)))</f>
        <v>10600.150000000003</v>
      </c>
      <c r="S588" s="112" t="e">
        <f t="shared" si="36"/>
        <v>#N/A</v>
      </c>
      <c r="T588" s="109" t="e">
        <f t="shared" si="37"/>
        <v>#N/A</v>
      </c>
      <c r="U588" s="109" t="e">
        <f t="shared" si="38"/>
        <v>#N/A</v>
      </c>
      <c r="V588" s="109" t="e">
        <f t="shared" si="39"/>
        <v>#N/A</v>
      </c>
      <c r="W588" s="239" t="e">
        <f>VLOOKUP(E588,'PC Receitas'!$AZ$4:$BB$23,3,FALSE)</f>
        <v>#N/A</v>
      </c>
    </row>
    <row r="589" spans="1:23" ht="19.5" customHeight="1" thickTop="1" thickBot="1" x14ac:dyDescent="0.3">
      <c r="A589" s="209"/>
      <c r="C589" s="43"/>
      <c r="D589" s="43"/>
      <c r="E589" s="43"/>
      <c r="F589" s="136"/>
      <c r="G589" s="43"/>
      <c r="H589" s="43"/>
      <c r="I589" s="43"/>
      <c r="J589" s="196"/>
      <c r="K589" s="196"/>
      <c r="L589" s="44"/>
      <c r="M589" s="130"/>
      <c r="N589" s="41">
        <f>IF(AND(J589&gt;0,K589&gt;0),N588,  IF(AND(K589&lt;&gt;"",K589&lt;&gt;0),IF(AND(L589="Pago",OR(E589='PC Receitas'!$AZ$16,E589='PC Receitas'!$AZ$17,E589='PC Receitas'!$AZ$18,E589='PC Receitas'!$AZ$19,E589='PC Receitas'!$AZ$20,E589='PC Receitas'!$AZ$21,E589='PC Receitas'!$AZ$22,E589='PC Receitas'!$AZ$23)),N588-K589,N588),IF(AND(L589="Pago",OR(E589='PC Receitas'!$AZ$4,E589='PC Receitas'!$AZ$5,E589='PC Receitas'!$AZ$6)),N588+J589,N588)))</f>
        <v>10600.150000000003</v>
      </c>
      <c r="S589" s="112" t="e">
        <f t="shared" si="36"/>
        <v>#N/A</v>
      </c>
      <c r="T589" s="109" t="e">
        <f t="shared" si="37"/>
        <v>#N/A</v>
      </c>
      <c r="U589" s="109" t="e">
        <f t="shared" si="38"/>
        <v>#N/A</v>
      </c>
      <c r="V589" s="109" t="e">
        <f t="shared" si="39"/>
        <v>#N/A</v>
      </c>
      <c r="W589" s="239" t="e">
        <f>VLOOKUP(E589,'PC Receitas'!$AZ$4:$BB$23,3,FALSE)</f>
        <v>#N/A</v>
      </c>
    </row>
    <row r="590" spans="1:23" ht="19.5" customHeight="1" thickTop="1" thickBot="1" x14ac:dyDescent="0.3">
      <c r="A590" s="209"/>
      <c r="C590" s="43"/>
      <c r="D590" s="43"/>
      <c r="E590" s="43"/>
      <c r="F590" s="136"/>
      <c r="G590" s="43"/>
      <c r="H590" s="43"/>
      <c r="I590" s="43"/>
      <c r="J590" s="196"/>
      <c r="K590" s="196"/>
      <c r="L590" s="44"/>
      <c r="M590" s="130"/>
      <c r="N590" s="41">
        <f>IF(AND(J590&gt;0,K590&gt;0),N589,  IF(AND(K590&lt;&gt;"",K590&lt;&gt;0),IF(AND(L590="Pago",OR(E590='PC Receitas'!$AZ$16,E590='PC Receitas'!$AZ$17,E590='PC Receitas'!$AZ$18,E590='PC Receitas'!$AZ$19,E590='PC Receitas'!$AZ$20,E590='PC Receitas'!$AZ$21,E590='PC Receitas'!$AZ$22,E590='PC Receitas'!$AZ$23)),N589-K590,N589),IF(AND(L590="Pago",OR(E590='PC Receitas'!$AZ$4,E590='PC Receitas'!$AZ$5,E590='PC Receitas'!$AZ$6)),N589+J590,N589)))</f>
        <v>10600.150000000003</v>
      </c>
      <c r="S590" s="112" t="e">
        <f t="shared" si="36"/>
        <v>#N/A</v>
      </c>
      <c r="T590" s="109" t="e">
        <f t="shared" si="37"/>
        <v>#N/A</v>
      </c>
      <c r="U590" s="109" t="e">
        <f t="shared" si="38"/>
        <v>#N/A</v>
      </c>
      <c r="V590" s="109" t="e">
        <f t="shared" si="39"/>
        <v>#N/A</v>
      </c>
      <c r="W590" s="239" t="e">
        <f>VLOOKUP(E590,'PC Receitas'!$AZ$4:$BB$23,3,FALSE)</f>
        <v>#N/A</v>
      </c>
    </row>
    <row r="591" spans="1:23" ht="19.5" customHeight="1" thickTop="1" thickBot="1" x14ac:dyDescent="0.3">
      <c r="A591" s="209"/>
      <c r="C591" s="43"/>
      <c r="D591" s="43"/>
      <c r="E591" s="43"/>
      <c r="F591" s="136"/>
      <c r="G591" s="43"/>
      <c r="H591" s="43"/>
      <c r="I591" s="43"/>
      <c r="J591" s="196"/>
      <c r="K591" s="196"/>
      <c r="L591" s="44"/>
      <c r="M591" s="130"/>
      <c r="N591" s="41">
        <f>IF(AND(J591&gt;0,K591&gt;0),N590,  IF(AND(K591&lt;&gt;"",K591&lt;&gt;0),IF(AND(L591="Pago",OR(E591='PC Receitas'!$AZ$16,E591='PC Receitas'!$AZ$17,E591='PC Receitas'!$AZ$18,E591='PC Receitas'!$AZ$19,E591='PC Receitas'!$AZ$20,E591='PC Receitas'!$AZ$21,E591='PC Receitas'!$AZ$22,E591='PC Receitas'!$AZ$23)),N590-K591,N590),IF(AND(L591="Pago",OR(E591='PC Receitas'!$AZ$4,E591='PC Receitas'!$AZ$5,E591='PC Receitas'!$AZ$6)),N590+J591,N590)))</f>
        <v>10600.150000000003</v>
      </c>
      <c r="S591" s="112" t="e">
        <f t="shared" si="36"/>
        <v>#N/A</v>
      </c>
      <c r="T591" s="109" t="e">
        <f t="shared" si="37"/>
        <v>#N/A</v>
      </c>
      <c r="U591" s="109" t="e">
        <f t="shared" si="38"/>
        <v>#N/A</v>
      </c>
      <c r="V591" s="109" t="e">
        <f t="shared" si="39"/>
        <v>#N/A</v>
      </c>
      <c r="W591" s="239" t="e">
        <f>VLOOKUP(E591,'PC Receitas'!$AZ$4:$BB$23,3,FALSE)</f>
        <v>#N/A</v>
      </c>
    </row>
    <row r="592" spans="1:23" ht="19.5" customHeight="1" thickTop="1" thickBot="1" x14ac:dyDescent="0.3">
      <c r="A592" s="209"/>
      <c r="C592" s="43"/>
      <c r="D592" s="43"/>
      <c r="E592" s="43"/>
      <c r="F592" s="136"/>
      <c r="G592" s="43"/>
      <c r="H592" s="43"/>
      <c r="I592" s="43"/>
      <c r="J592" s="196"/>
      <c r="K592" s="196"/>
      <c r="L592" s="44"/>
      <c r="M592" s="130"/>
      <c r="N592" s="41">
        <f>IF(AND(J592&gt;0,K592&gt;0),N591,  IF(AND(K592&lt;&gt;"",K592&lt;&gt;0),IF(AND(L592="Pago",OR(E592='PC Receitas'!$AZ$16,E592='PC Receitas'!$AZ$17,E592='PC Receitas'!$AZ$18,E592='PC Receitas'!$AZ$19,E592='PC Receitas'!$AZ$20,E592='PC Receitas'!$AZ$21,E592='PC Receitas'!$AZ$22,E592='PC Receitas'!$AZ$23)),N591-K592,N591),IF(AND(L592="Pago",OR(E592='PC Receitas'!$AZ$4,E592='PC Receitas'!$AZ$5,E592='PC Receitas'!$AZ$6)),N591+J592,N591)))</f>
        <v>10600.150000000003</v>
      </c>
      <c r="S592" s="112" t="e">
        <f t="shared" si="36"/>
        <v>#N/A</v>
      </c>
      <c r="T592" s="109" t="e">
        <f t="shared" si="37"/>
        <v>#N/A</v>
      </c>
      <c r="U592" s="109" t="e">
        <f t="shared" si="38"/>
        <v>#N/A</v>
      </c>
      <c r="V592" s="109" t="e">
        <f t="shared" si="39"/>
        <v>#N/A</v>
      </c>
      <c r="W592" s="239" t="e">
        <f>VLOOKUP(E592,'PC Receitas'!$AZ$4:$BB$23,3,FALSE)</f>
        <v>#N/A</v>
      </c>
    </row>
    <row r="593" spans="1:23" ht="19.5" customHeight="1" thickTop="1" thickBot="1" x14ac:dyDescent="0.3">
      <c r="A593" s="209"/>
      <c r="C593" s="43"/>
      <c r="D593" s="43"/>
      <c r="E593" s="43"/>
      <c r="F593" s="136"/>
      <c r="G593" s="43"/>
      <c r="H593" s="43"/>
      <c r="I593" s="43"/>
      <c r="J593" s="196"/>
      <c r="K593" s="196"/>
      <c r="L593" s="44"/>
      <c r="M593" s="130"/>
      <c r="N593" s="41">
        <f>IF(AND(J593&gt;0,K593&gt;0),N592,  IF(AND(K593&lt;&gt;"",K593&lt;&gt;0),IF(AND(L593="Pago",OR(E593='PC Receitas'!$AZ$16,E593='PC Receitas'!$AZ$17,E593='PC Receitas'!$AZ$18,E593='PC Receitas'!$AZ$19,E593='PC Receitas'!$AZ$20,E593='PC Receitas'!$AZ$21,E593='PC Receitas'!$AZ$22,E593='PC Receitas'!$AZ$23)),N592-K593,N592),IF(AND(L593="Pago",OR(E593='PC Receitas'!$AZ$4,E593='PC Receitas'!$AZ$5,E593='PC Receitas'!$AZ$6)),N592+J593,N592)))</f>
        <v>10600.150000000003</v>
      </c>
      <c r="S593" s="112" t="e">
        <f t="shared" si="36"/>
        <v>#N/A</v>
      </c>
      <c r="T593" s="109" t="e">
        <f t="shared" si="37"/>
        <v>#N/A</v>
      </c>
      <c r="U593" s="109" t="e">
        <f t="shared" si="38"/>
        <v>#N/A</v>
      </c>
      <c r="V593" s="109" t="e">
        <f t="shared" si="39"/>
        <v>#N/A</v>
      </c>
      <c r="W593" s="239" t="e">
        <f>VLOOKUP(E593,'PC Receitas'!$AZ$4:$BB$23,3,FALSE)</f>
        <v>#N/A</v>
      </c>
    </row>
    <row r="594" spans="1:23" ht="19.5" customHeight="1" thickTop="1" thickBot="1" x14ac:dyDescent="0.3">
      <c r="A594" s="209"/>
      <c r="C594" s="43"/>
      <c r="D594" s="43"/>
      <c r="E594" s="43"/>
      <c r="F594" s="136"/>
      <c r="G594" s="43"/>
      <c r="H594" s="43"/>
      <c r="I594" s="43"/>
      <c r="J594" s="196"/>
      <c r="K594" s="196"/>
      <c r="L594" s="44"/>
      <c r="M594" s="130"/>
      <c r="N594" s="41">
        <f>IF(AND(J594&gt;0,K594&gt;0),N593,  IF(AND(K594&lt;&gt;"",K594&lt;&gt;0),IF(AND(L594="Pago",OR(E594='PC Receitas'!$AZ$16,E594='PC Receitas'!$AZ$17,E594='PC Receitas'!$AZ$18,E594='PC Receitas'!$AZ$19,E594='PC Receitas'!$AZ$20,E594='PC Receitas'!$AZ$21,E594='PC Receitas'!$AZ$22,E594='PC Receitas'!$AZ$23)),N593-K594,N593),IF(AND(L594="Pago",OR(E594='PC Receitas'!$AZ$4,E594='PC Receitas'!$AZ$5,E594='PC Receitas'!$AZ$6)),N593+J594,N593)))</f>
        <v>10600.150000000003</v>
      </c>
      <c r="S594" s="112" t="e">
        <f t="shared" si="36"/>
        <v>#N/A</v>
      </c>
      <c r="T594" s="109" t="e">
        <f t="shared" si="37"/>
        <v>#N/A</v>
      </c>
      <c r="U594" s="109" t="e">
        <f t="shared" si="38"/>
        <v>#N/A</v>
      </c>
      <c r="V594" s="109" t="e">
        <f t="shared" si="39"/>
        <v>#N/A</v>
      </c>
      <c r="W594" s="239" t="e">
        <f>VLOOKUP(E594,'PC Receitas'!$AZ$4:$BB$23,3,FALSE)</f>
        <v>#N/A</v>
      </c>
    </row>
    <row r="595" spans="1:23" ht="19.5" customHeight="1" thickTop="1" thickBot="1" x14ac:dyDescent="0.3">
      <c r="A595" s="209"/>
      <c r="C595" s="43"/>
      <c r="D595" s="43"/>
      <c r="E595" s="43"/>
      <c r="F595" s="136"/>
      <c r="G595" s="43"/>
      <c r="H595" s="43"/>
      <c r="I595" s="43"/>
      <c r="J595" s="196"/>
      <c r="K595" s="196"/>
      <c r="L595" s="44"/>
      <c r="M595" s="130"/>
      <c r="N595" s="41">
        <f>IF(AND(J595&gt;0,K595&gt;0),N594,  IF(AND(K595&lt;&gt;"",K595&lt;&gt;0),IF(AND(L595="Pago",OR(E595='PC Receitas'!$AZ$16,E595='PC Receitas'!$AZ$17,E595='PC Receitas'!$AZ$18,E595='PC Receitas'!$AZ$19,E595='PC Receitas'!$AZ$20,E595='PC Receitas'!$AZ$21,E595='PC Receitas'!$AZ$22,E595='PC Receitas'!$AZ$23)),N594-K595,N594),IF(AND(L595="Pago",OR(E595='PC Receitas'!$AZ$4,E595='PC Receitas'!$AZ$5,E595='PC Receitas'!$AZ$6)),N594+J595,N594)))</f>
        <v>10600.150000000003</v>
      </c>
      <c r="S595" s="112" t="e">
        <f t="shared" si="36"/>
        <v>#N/A</v>
      </c>
      <c r="T595" s="109" t="e">
        <f t="shared" si="37"/>
        <v>#N/A</v>
      </c>
      <c r="U595" s="109" t="e">
        <f t="shared" si="38"/>
        <v>#N/A</v>
      </c>
      <c r="V595" s="109" t="e">
        <f t="shared" si="39"/>
        <v>#N/A</v>
      </c>
      <c r="W595" s="239" t="e">
        <f>VLOOKUP(E595,'PC Receitas'!$AZ$4:$BB$23,3,FALSE)</f>
        <v>#N/A</v>
      </c>
    </row>
    <row r="596" spans="1:23" ht="19.5" customHeight="1" thickTop="1" thickBot="1" x14ac:dyDescent="0.3">
      <c r="A596" s="209"/>
      <c r="C596" s="43"/>
      <c r="D596" s="43"/>
      <c r="E596" s="43"/>
      <c r="F596" s="136"/>
      <c r="G596" s="43"/>
      <c r="H596" s="43"/>
      <c r="I596" s="43"/>
      <c r="J596" s="196"/>
      <c r="K596" s="196"/>
      <c r="L596" s="44"/>
      <c r="M596" s="130"/>
      <c r="N596" s="41">
        <f>IF(AND(J596&gt;0,K596&gt;0),N595,  IF(AND(K596&lt;&gt;"",K596&lt;&gt;0),IF(AND(L596="Pago",OR(E596='PC Receitas'!$AZ$16,E596='PC Receitas'!$AZ$17,E596='PC Receitas'!$AZ$18,E596='PC Receitas'!$AZ$19,E596='PC Receitas'!$AZ$20,E596='PC Receitas'!$AZ$21,E596='PC Receitas'!$AZ$22,E596='PC Receitas'!$AZ$23)),N595-K596,N595),IF(AND(L596="Pago",OR(E596='PC Receitas'!$AZ$4,E596='PC Receitas'!$AZ$5,E596='PC Receitas'!$AZ$6)),N595+J596,N595)))</f>
        <v>10600.150000000003</v>
      </c>
      <c r="S596" s="112" t="e">
        <f t="shared" si="36"/>
        <v>#N/A</v>
      </c>
      <c r="T596" s="109" t="e">
        <f t="shared" si="37"/>
        <v>#N/A</v>
      </c>
      <c r="U596" s="109" t="e">
        <f t="shared" si="38"/>
        <v>#N/A</v>
      </c>
      <c r="V596" s="109" t="e">
        <f t="shared" si="39"/>
        <v>#N/A</v>
      </c>
      <c r="W596" s="239" t="e">
        <f>VLOOKUP(E596,'PC Receitas'!$AZ$4:$BB$23,3,FALSE)</f>
        <v>#N/A</v>
      </c>
    </row>
    <row r="597" spans="1:23" ht="19.5" customHeight="1" thickTop="1" thickBot="1" x14ac:dyDescent="0.3">
      <c r="A597" s="209"/>
      <c r="C597" s="43"/>
      <c r="D597" s="43"/>
      <c r="E597" s="43"/>
      <c r="F597" s="136"/>
      <c r="G597" s="43"/>
      <c r="H597" s="43"/>
      <c r="I597" s="43"/>
      <c r="J597" s="196"/>
      <c r="K597" s="196"/>
      <c r="L597" s="44"/>
      <c r="M597" s="130"/>
      <c r="N597" s="41">
        <f>IF(AND(J597&gt;0,K597&gt;0),N596,  IF(AND(K597&lt;&gt;"",K597&lt;&gt;0),IF(AND(L597="Pago",OR(E597='PC Receitas'!$AZ$16,E597='PC Receitas'!$AZ$17,E597='PC Receitas'!$AZ$18,E597='PC Receitas'!$AZ$19,E597='PC Receitas'!$AZ$20,E597='PC Receitas'!$AZ$21,E597='PC Receitas'!$AZ$22,E597='PC Receitas'!$AZ$23)),N596-K597,N596),IF(AND(L597="Pago",OR(E597='PC Receitas'!$AZ$4,E597='PC Receitas'!$AZ$5,E597='PC Receitas'!$AZ$6)),N596+J597,N596)))</f>
        <v>10600.150000000003</v>
      </c>
      <c r="S597" s="112" t="e">
        <f t="shared" si="36"/>
        <v>#N/A</v>
      </c>
      <c r="T597" s="109" t="e">
        <f t="shared" si="37"/>
        <v>#N/A</v>
      </c>
      <c r="U597" s="109" t="e">
        <f t="shared" si="38"/>
        <v>#N/A</v>
      </c>
      <c r="V597" s="109" t="e">
        <f t="shared" si="39"/>
        <v>#N/A</v>
      </c>
      <c r="W597" s="239" t="e">
        <f>VLOOKUP(E597,'PC Receitas'!$AZ$4:$BB$23,3,FALSE)</f>
        <v>#N/A</v>
      </c>
    </row>
    <row r="598" spans="1:23" ht="19.5" customHeight="1" thickTop="1" thickBot="1" x14ac:dyDescent="0.3">
      <c r="A598" s="209"/>
      <c r="C598" s="43"/>
      <c r="D598" s="43"/>
      <c r="E598" s="43"/>
      <c r="F598" s="136"/>
      <c r="G598" s="43"/>
      <c r="H598" s="43"/>
      <c r="I598" s="43"/>
      <c r="J598" s="196"/>
      <c r="K598" s="196"/>
      <c r="L598" s="44"/>
      <c r="M598" s="130"/>
      <c r="N598" s="41">
        <f>IF(AND(J598&gt;0,K598&gt;0),N597,  IF(AND(K598&lt;&gt;"",K598&lt;&gt;0),IF(AND(L598="Pago",OR(E598='PC Receitas'!$AZ$16,E598='PC Receitas'!$AZ$17,E598='PC Receitas'!$AZ$18,E598='PC Receitas'!$AZ$19,E598='PC Receitas'!$AZ$20,E598='PC Receitas'!$AZ$21,E598='PC Receitas'!$AZ$22,E598='PC Receitas'!$AZ$23)),N597-K598,N597),IF(AND(L598="Pago",OR(E598='PC Receitas'!$AZ$4,E598='PC Receitas'!$AZ$5,E598='PC Receitas'!$AZ$6)),N597+J598,N597)))</f>
        <v>10600.150000000003</v>
      </c>
      <c r="S598" s="112" t="e">
        <f t="shared" si="36"/>
        <v>#N/A</v>
      </c>
      <c r="T598" s="109" t="e">
        <f t="shared" si="37"/>
        <v>#N/A</v>
      </c>
      <c r="U598" s="109" t="e">
        <f t="shared" si="38"/>
        <v>#N/A</v>
      </c>
      <c r="V598" s="109" t="e">
        <f t="shared" si="39"/>
        <v>#N/A</v>
      </c>
      <c r="W598" s="239" t="e">
        <f>VLOOKUP(E598,'PC Receitas'!$AZ$4:$BB$23,3,FALSE)</f>
        <v>#N/A</v>
      </c>
    </row>
    <row r="599" spans="1:23" ht="19.5" customHeight="1" thickTop="1" thickBot="1" x14ac:dyDescent="0.3">
      <c r="A599" s="209"/>
      <c r="C599" s="43"/>
      <c r="D599" s="43"/>
      <c r="E599" s="43"/>
      <c r="F599" s="136"/>
      <c r="G599" s="43"/>
      <c r="H599" s="43"/>
      <c r="I599" s="43"/>
      <c r="J599" s="196"/>
      <c r="K599" s="196"/>
      <c r="L599" s="44"/>
      <c r="M599" s="130"/>
      <c r="N599" s="41">
        <f>IF(AND(J599&gt;0,K599&gt;0),N598,  IF(AND(K599&lt;&gt;"",K599&lt;&gt;0),IF(AND(L599="Pago",OR(E599='PC Receitas'!$AZ$16,E599='PC Receitas'!$AZ$17,E599='PC Receitas'!$AZ$18,E599='PC Receitas'!$AZ$19,E599='PC Receitas'!$AZ$20,E599='PC Receitas'!$AZ$21,E599='PC Receitas'!$AZ$22,E599='PC Receitas'!$AZ$23)),N598-K599,N598),IF(AND(L599="Pago",OR(E599='PC Receitas'!$AZ$4,E599='PC Receitas'!$AZ$5,E599='PC Receitas'!$AZ$6)),N598+J599,N598)))</f>
        <v>10600.150000000003</v>
      </c>
      <c r="S599" s="112" t="e">
        <f t="shared" si="36"/>
        <v>#N/A</v>
      </c>
      <c r="T599" s="109" t="e">
        <f t="shared" si="37"/>
        <v>#N/A</v>
      </c>
      <c r="U599" s="109" t="e">
        <f t="shared" si="38"/>
        <v>#N/A</v>
      </c>
      <c r="V599" s="109" t="e">
        <f t="shared" si="39"/>
        <v>#N/A</v>
      </c>
      <c r="W599" s="239" t="e">
        <f>VLOOKUP(E599,'PC Receitas'!$AZ$4:$BB$23,3,FALSE)</f>
        <v>#N/A</v>
      </c>
    </row>
    <row r="600" spans="1:23" ht="19.5" customHeight="1" thickTop="1" thickBot="1" x14ac:dyDescent="0.3">
      <c r="A600" s="209"/>
      <c r="C600" s="43"/>
      <c r="D600" s="43"/>
      <c r="E600" s="43"/>
      <c r="F600" s="136"/>
      <c r="G600" s="43"/>
      <c r="H600" s="43"/>
      <c r="I600" s="43"/>
      <c r="J600" s="196"/>
      <c r="K600" s="196"/>
      <c r="L600" s="44"/>
      <c r="M600" s="130"/>
      <c r="N600" s="41">
        <f>IF(AND(J600&gt;0,K600&gt;0),N599,  IF(AND(K600&lt;&gt;"",K600&lt;&gt;0),IF(AND(L600="Pago",OR(E600='PC Receitas'!$AZ$16,E600='PC Receitas'!$AZ$17,E600='PC Receitas'!$AZ$18,E600='PC Receitas'!$AZ$19,E600='PC Receitas'!$AZ$20,E600='PC Receitas'!$AZ$21,E600='PC Receitas'!$AZ$22,E600='PC Receitas'!$AZ$23)),N599-K600,N599),IF(AND(L600="Pago",OR(E600='PC Receitas'!$AZ$4,E600='PC Receitas'!$AZ$5,E600='PC Receitas'!$AZ$6)),N599+J600,N599)))</f>
        <v>10600.150000000003</v>
      </c>
      <c r="S600" s="112" t="e">
        <f t="shared" si="36"/>
        <v>#N/A</v>
      </c>
      <c r="T600" s="109" t="e">
        <f t="shared" si="37"/>
        <v>#N/A</v>
      </c>
      <c r="U600" s="109" t="e">
        <f t="shared" si="38"/>
        <v>#N/A</v>
      </c>
      <c r="V600" s="109" t="e">
        <f t="shared" si="39"/>
        <v>#N/A</v>
      </c>
      <c r="W600" s="239" t="e">
        <f>VLOOKUP(E600,'PC Receitas'!$AZ$4:$BB$23,3,FALSE)</f>
        <v>#N/A</v>
      </c>
    </row>
    <row r="601" spans="1:23" ht="19.5" customHeight="1" thickTop="1" thickBot="1" x14ac:dyDescent="0.3">
      <c r="A601" s="209"/>
      <c r="C601" s="43"/>
      <c r="D601" s="43"/>
      <c r="E601" s="43"/>
      <c r="F601" s="136"/>
      <c r="G601" s="43"/>
      <c r="H601" s="43"/>
      <c r="I601" s="43"/>
      <c r="J601" s="196"/>
      <c r="K601" s="196"/>
      <c r="L601" s="44"/>
      <c r="M601" s="130"/>
      <c r="N601" s="41">
        <f>IF(AND(J601&gt;0,K601&gt;0),N600,  IF(AND(K601&lt;&gt;"",K601&lt;&gt;0),IF(AND(L601="Pago",OR(E601='PC Receitas'!$AZ$16,E601='PC Receitas'!$AZ$17,E601='PC Receitas'!$AZ$18,E601='PC Receitas'!$AZ$19,E601='PC Receitas'!$AZ$20,E601='PC Receitas'!$AZ$21,E601='PC Receitas'!$AZ$22,E601='PC Receitas'!$AZ$23)),N600-K601,N600),IF(AND(L601="Pago",OR(E601='PC Receitas'!$AZ$4,E601='PC Receitas'!$AZ$5,E601='PC Receitas'!$AZ$6)),N600+J601,N600)))</f>
        <v>10600.150000000003</v>
      </c>
      <c r="S601" s="112" t="e">
        <f t="shared" si="36"/>
        <v>#N/A</v>
      </c>
      <c r="T601" s="109" t="e">
        <f t="shared" si="37"/>
        <v>#N/A</v>
      </c>
      <c r="U601" s="109" t="e">
        <f t="shared" si="38"/>
        <v>#N/A</v>
      </c>
      <c r="V601" s="109" t="e">
        <f t="shared" si="39"/>
        <v>#N/A</v>
      </c>
      <c r="W601" s="239" t="e">
        <f>VLOOKUP(E601,'PC Receitas'!$AZ$4:$BB$23,3,FALSE)</f>
        <v>#N/A</v>
      </c>
    </row>
    <row r="602" spans="1:23" ht="19.5" customHeight="1" thickTop="1" thickBot="1" x14ac:dyDescent="0.3">
      <c r="A602" s="209"/>
      <c r="C602" s="43"/>
      <c r="D602" s="43"/>
      <c r="E602" s="43"/>
      <c r="F602" s="136"/>
      <c r="G602" s="43"/>
      <c r="H602" s="43"/>
      <c r="I602" s="43"/>
      <c r="J602" s="196"/>
      <c r="K602" s="196"/>
      <c r="L602" s="44"/>
      <c r="M602" s="130"/>
      <c r="N602" s="41">
        <f>IF(AND(J602&gt;0,K602&gt;0),N601,  IF(AND(K602&lt;&gt;"",K602&lt;&gt;0),IF(AND(L602="Pago",OR(E602='PC Receitas'!$AZ$16,E602='PC Receitas'!$AZ$17,E602='PC Receitas'!$AZ$18,E602='PC Receitas'!$AZ$19,E602='PC Receitas'!$AZ$20,E602='PC Receitas'!$AZ$21,E602='PC Receitas'!$AZ$22,E602='PC Receitas'!$AZ$23)),N601-K602,N601),IF(AND(L602="Pago",OR(E602='PC Receitas'!$AZ$4,E602='PC Receitas'!$AZ$5,E602='PC Receitas'!$AZ$6)),N601+J602,N601)))</f>
        <v>10600.150000000003</v>
      </c>
      <c r="S602" s="112" t="e">
        <f t="shared" si="36"/>
        <v>#N/A</v>
      </c>
      <c r="T602" s="109" t="e">
        <f t="shared" si="37"/>
        <v>#N/A</v>
      </c>
      <c r="U602" s="109" t="e">
        <f t="shared" si="38"/>
        <v>#N/A</v>
      </c>
      <c r="V602" s="109" t="e">
        <f t="shared" si="39"/>
        <v>#N/A</v>
      </c>
      <c r="W602" s="239" t="e">
        <f>VLOOKUP(E602,'PC Receitas'!$AZ$4:$BB$23,3,FALSE)</f>
        <v>#N/A</v>
      </c>
    </row>
    <row r="603" spans="1:23" ht="19.5" customHeight="1" thickTop="1" thickBot="1" x14ac:dyDescent="0.3">
      <c r="A603" s="209"/>
      <c r="C603" s="43"/>
      <c r="D603" s="43"/>
      <c r="E603" s="43"/>
      <c r="F603" s="136"/>
      <c r="G603" s="43"/>
      <c r="H603" s="43"/>
      <c r="I603" s="43"/>
      <c r="J603" s="196"/>
      <c r="K603" s="196"/>
      <c r="L603" s="44"/>
      <c r="M603" s="130"/>
      <c r="N603" s="41">
        <f>IF(AND(J603&gt;0,K603&gt;0),N602,  IF(AND(K603&lt;&gt;"",K603&lt;&gt;0),IF(AND(L603="Pago",OR(E603='PC Receitas'!$AZ$16,E603='PC Receitas'!$AZ$17,E603='PC Receitas'!$AZ$18,E603='PC Receitas'!$AZ$19,E603='PC Receitas'!$AZ$20,E603='PC Receitas'!$AZ$21,E603='PC Receitas'!$AZ$22,E603='PC Receitas'!$AZ$23)),N602-K603,N602),IF(AND(L603="Pago",OR(E603='PC Receitas'!$AZ$4,E603='PC Receitas'!$AZ$5,E603='PC Receitas'!$AZ$6)),N602+J603,N602)))</f>
        <v>10600.150000000003</v>
      </c>
      <c r="S603" s="112" t="e">
        <f t="shared" si="36"/>
        <v>#N/A</v>
      </c>
      <c r="T603" s="109" t="e">
        <f t="shared" si="37"/>
        <v>#N/A</v>
      </c>
      <c r="U603" s="109" t="e">
        <f t="shared" si="38"/>
        <v>#N/A</v>
      </c>
      <c r="V603" s="109" t="e">
        <f t="shared" si="39"/>
        <v>#N/A</v>
      </c>
      <c r="W603" s="239" t="e">
        <f>VLOOKUP(E603,'PC Receitas'!$AZ$4:$BB$23,3,FALSE)</f>
        <v>#N/A</v>
      </c>
    </row>
    <row r="604" spans="1:23" ht="19.5" customHeight="1" thickTop="1" thickBot="1" x14ac:dyDescent="0.3">
      <c r="A604" s="209"/>
      <c r="C604" s="43"/>
      <c r="D604" s="43"/>
      <c r="E604" s="43"/>
      <c r="F604" s="136"/>
      <c r="G604" s="43"/>
      <c r="H604" s="43"/>
      <c r="I604" s="43"/>
      <c r="J604" s="196"/>
      <c r="K604" s="196"/>
      <c r="L604" s="44"/>
      <c r="M604" s="130"/>
      <c r="N604" s="41">
        <f>IF(AND(J604&gt;0,K604&gt;0),N603,  IF(AND(K604&lt;&gt;"",K604&lt;&gt;0),IF(AND(L604="Pago",OR(E604='PC Receitas'!$AZ$16,E604='PC Receitas'!$AZ$17,E604='PC Receitas'!$AZ$18,E604='PC Receitas'!$AZ$19,E604='PC Receitas'!$AZ$20,E604='PC Receitas'!$AZ$21,E604='PC Receitas'!$AZ$22,E604='PC Receitas'!$AZ$23)),N603-K604,N603),IF(AND(L604="Pago",OR(E604='PC Receitas'!$AZ$4,E604='PC Receitas'!$AZ$5,E604='PC Receitas'!$AZ$6)),N603+J604,N603)))</f>
        <v>10600.150000000003</v>
      </c>
      <c r="S604" s="112" t="e">
        <f t="shared" si="36"/>
        <v>#N/A</v>
      </c>
      <c r="T604" s="109" t="e">
        <f t="shared" si="37"/>
        <v>#N/A</v>
      </c>
      <c r="U604" s="109" t="e">
        <f t="shared" si="38"/>
        <v>#N/A</v>
      </c>
      <c r="V604" s="109" t="e">
        <f t="shared" si="39"/>
        <v>#N/A</v>
      </c>
      <c r="W604" s="239" t="e">
        <f>VLOOKUP(E604,'PC Receitas'!$AZ$4:$BB$23,3,FALSE)</f>
        <v>#N/A</v>
      </c>
    </row>
    <row r="605" spans="1:23" ht="19.5" customHeight="1" thickTop="1" thickBot="1" x14ac:dyDescent="0.3">
      <c r="A605" s="209"/>
      <c r="C605" s="43"/>
      <c r="D605" s="43"/>
      <c r="E605" s="43"/>
      <c r="F605" s="136"/>
      <c r="G605" s="43"/>
      <c r="H605" s="43"/>
      <c r="I605" s="43"/>
      <c r="J605" s="196"/>
      <c r="K605" s="196"/>
      <c r="L605" s="44"/>
      <c r="M605" s="130"/>
      <c r="N605" s="41">
        <f>IF(AND(J605&gt;0,K605&gt;0),N604,  IF(AND(K605&lt;&gt;"",K605&lt;&gt;0),IF(AND(L605="Pago",OR(E605='PC Receitas'!$AZ$16,E605='PC Receitas'!$AZ$17,E605='PC Receitas'!$AZ$18,E605='PC Receitas'!$AZ$19,E605='PC Receitas'!$AZ$20,E605='PC Receitas'!$AZ$21,E605='PC Receitas'!$AZ$22,E605='PC Receitas'!$AZ$23)),N604-K605,N604),IF(AND(L605="Pago",OR(E605='PC Receitas'!$AZ$4,E605='PC Receitas'!$AZ$5,E605='PC Receitas'!$AZ$6)),N604+J605,N604)))</f>
        <v>10600.150000000003</v>
      </c>
      <c r="S605" s="112" t="e">
        <f t="shared" si="36"/>
        <v>#N/A</v>
      </c>
      <c r="T605" s="109" t="e">
        <f t="shared" si="37"/>
        <v>#N/A</v>
      </c>
      <c r="U605" s="109" t="e">
        <f t="shared" si="38"/>
        <v>#N/A</v>
      </c>
      <c r="V605" s="109" t="e">
        <f t="shared" si="39"/>
        <v>#N/A</v>
      </c>
      <c r="W605" s="239" t="e">
        <f>VLOOKUP(E605,'PC Receitas'!$AZ$4:$BB$23,3,FALSE)</f>
        <v>#N/A</v>
      </c>
    </row>
    <row r="606" spans="1:23" ht="15.75" thickTop="1" x14ac:dyDescent="0.25">
      <c r="F606" s="193"/>
      <c r="N606" s="28"/>
    </row>
    <row r="607" spans="1:23" x14ac:dyDescent="0.25">
      <c r="D607" s="215"/>
      <c r="F607" s="19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P11:P12"/>
    <mergeCell ref="Q11:Q12"/>
    <mergeCell ref="P13:P14"/>
    <mergeCell ref="Q13:Q14"/>
    <mergeCell ref="P7:P8"/>
    <mergeCell ref="Q7:Q8"/>
    <mergeCell ref="C1:N1"/>
    <mergeCell ref="P4:Q4"/>
    <mergeCell ref="P5:P6"/>
    <mergeCell ref="Q5:Q6"/>
    <mergeCell ref="P9:P10"/>
    <mergeCell ref="Q9:Q10"/>
  </mergeCells>
  <conditionalFormatting sqref="L34">
    <cfRule type="containsText" dxfId="87" priority="26" operator="containsText" text="Não Pago">
      <formula>NOT(ISERROR(SEARCH("Não Pago",L34)))</formula>
    </cfRule>
    <cfRule type="containsText" dxfId="86" priority="27" operator="containsText" text="Pago">
      <formula>NOT(ISERROR(SEARCH("Pago",L34)))</formula>
    </cfRule>
  </conditionalFormatting>
  <conditionalFormatting sqref="L122:L605">
    <cfRule type="containsText" dxfId="85" priority="39" operator="containsText" text="Não Pago">
      <formula>NOT(ISERROR(SEARCH("Não Pago",L122)))</formula>
    </cfRule>
    <cfRule type="containsText" dxfId="84" priority="40" operator="containsText" text="Pago">
      <formula>NOT(ISERROR(SEARCH("Pago",L122)))</formula>
    </cfRule>
  </conditionalFormatting>
  <conditionalFormatting sqref="L21:L121">
    <cfRule type="containsText" dxfId="83" priority="37" operator="containsText" text="Não Pago">
      <formula>NOT(ISERROR(SEARCH("Não Pago",L21)))</formula>
    </cfRule>
    <cfRule type="containsText" dxfId="82" priority="38" operator="containsText" text="Pago">
      <formula>NOT(ISERROR(SEARCH("Pago",L21)))</formula>
    </cfRule>
  </conditionalFormatting>
  <conditionalFormatting sqref="L5:L19">
    <cfRule type="containsText" dxfId="81" priority="35" operator="containsText" text="Não Pago">
      <formula>NOT(ISERROR(SEARCH("Não Pago",L5)))</formula>
    </cfRule>
    <cfRule type="containsText" dxfId="80" priority="36" operator="containsText" text="Pago">
      <formula>NOT(ISERROR(SEARCH("Pago",L5)))</formula>
    </cfRule>
  </conditionalFormatting>
  <conditionalFormatting sqref="L20">
    <cfRule type="containsText" dxfId="79" priority="33" operator="containsText" text="Não Pago">
      <formula>NOT(ISERROR(SEARCH("Não Pago",L20)))</formula>
    </cfRule>
    <cfRule type="containsText" dxfId="78" priority="34" operator="containsText" text="Pago">
      <formula>NOT(ISERROR(SEARCH("Pago",L20)))</formula>
    </cfRule>
  </conditionalFormatting>
  <conditionalFormatting sqref="L5:L187">
    <cfRule type="cellIs" dxfId="77" priority="32" operator="equal">
      <formula>"Realizado"</formula>
    </cfRule>
  </conditionalFormatting>
  <conditionalFormatting sqref="L22">
    <cfRule type="containsText" dxfId="76" priority="30" operator="containsText" text="Não Pago">
      <formula>NOT(ISERROR(SEARCH("Não Pago",L22)))</formula>
    </cfRule>
    <cfRule type="containsText" dxfId="75" priority="31" operator="containsText" text="Pago">
      <formula>NOT(ISERROR(SEARCH("Pago",L22)))</formula>
    </cfRule>
  </conditionalFormatting>
  <conditionalFormatting sqref="L27">
    <cfRule type="containsText" dxfId="74" priority="28" operator="containsText" text="Não Pago">
      <formula>NOT(ISERROR(SEARCH("Não Pago",L27)))</formula>
    </cfRule>
    <cfRule type="containsText" dxfId="73" priority="29" operator="containsText" text="Pago">
      <formula>NOT(ISERROR(SEARCH("Pago",L27)))</formula>
    </cfRule>
  </conditionalFormatting>
  <conditionalFormatting sqref="N5:N605">
    <cfRule type="cellIs" dxfId="72" priority="24" operator="greaterThan">
      <formula>0</formula>
    </cfRule>
    <cfRule type="cellIs" dxfId="71" priority="25" operator="lessThan">
      <formula>0</formula>
    </cfRule>
  </conditionalFormatting>
  <conditionalFormatting sqref="E21:E586 E603:E605">
    <cfRule type="containsText" dxfId="70" priority="19" operator="containsText" text="Despesa">
      <formula>NOT(ISERROR(SEARCH("Despesa",E21)))</formula>
    </cfRule>
    <cfRule type="containsText" dxfId="69" priority="20" operator="containsText" text="Receita">
      <formula>NOT(ISERROR(SEARCH("Receita",E21)))</formula>
    </cfRule>
  </conditionalFormatting>
  <conditionalFormatting sqref="E21:E586 E603:E605">
    <cfRule type="expression" dxfId="68" priority="21" stopIfTrue="1">
      <formula>NOT(ISERROR(SEARCH("Investimentos",E21)))</formula>
    </cfRule>
  </conditionalFormatting>
  <conditionalFormatting sqref="E5:E605">
    <cfRule type="containsText" dxfId="67" priority="8" operator="containsText" text="INVESTIMENTOS">
      <formula>NOT(ISERROR(SEARCH("INVESTIMENTOS",E5)))</formula>
    </cfRule>
    <cfRule type="containsText" dxfId="66" priority="9" operator="containsText" text="DESPESAS DE MARKETING">
      <formula>NOT(ISERROR(SEARCH("DESPESAS DE MARKETING",E5)))</formula>
    </cfRule>
    <cfRule type="containsText" dxfId="65" priority="10" operator="containsText" text="DESPESAS NÃO OPERACIONAIS">
      <formula>NOT(ISERROR(SEARCH("DESPESAS NÃO OPERACIONAIS",E5)))</formula>
    </cfRule>
    <cfRule type="containsText" dxfId="64" priority="11" operator="containsText" text="DESPESAS COM RH">
      <formula>NOT(ISERROR(SEARCH("DESPESAS COM RH",E5)))</formula>
    </cfRule>
    <cfRule type="containsText" dxfId="63" priority="12" operator="containsText" text="DESPESAS COM SERVIÇOS">
      <formula>NOT(ISERROR(SEARCH("DESPESAS COM SERVIÇOS",E5)))</formula>
    </cfRule>
    <cfRule type="containsText" dxfId="62" priority="13" operator="containsText" text="DESPESAS COM PRODUTOS">
      <formula>NOT(ISERROR(SEARCH("DESPESAS COM PRODUTOS",E5)))</formula>
    </cfRule>
    <cfRule type="containsText" dxfId="61" priority="14" operator="containsText" text="IMPOSTOS">
      <formula>NOT(ISERROR(SEARCH("IMPOSTOS",E5)))</formula>
    </cfRule>
    <cfRule type="containsText" dxfId="60" priority="17" operator="containsText" text="Despesa">
      <formula>NOT(ISERROR(SEARCH("Despesa",E5)))</formula>
    </cfRule>
    <cfRule type="containsText" dxfId="59" priority="18" operator="containsText" text="Receita">
      <formula>NOT(ISERROR(SEARCH("Receita",E5)))</formula>
    </cfRule>
  </conditionalFormatting>
  <conditionalFormatting sqref="E5:E605">
    <cfRule type="expression" dxfId="58" priority="22" stopIfTrue="1">
      <formula>NOT(ISERROR(SEARCH("Investimentos",E5)))</formula>
    </cfRule>
  </conditionalFormatting>
  <conditionalFormatting sqref="E20 E602">
    <cfRule type="containsText" dxfId="57" priority="15" operator="containsText" text="Despesa">
      <formula>NOT(ISERROR(SEARCH("Despesa",E20)))</formula>
    </cfRule>
    <cfRule type="containsText" dxfId="56" priority="16" operator="containsText" text="Receita">
      <formula>NOT(ISERROR(SEARCH("Receita",E20)))</formula>
    </cfRule>
  </conditionalFormatting>
  <conditionalFormatting sqref="E20 E602">
    <cfRule type="expression" dxfId="55" priority="23" stopIfTrue="1">
      <formula>NOT(ISERROR(SEARCH("Investimentos",E20)))</formula>
    </cfRule>
  </conditionalFormatting>
  <conditionalFormatting sqref="Q7:Q8">
    <cfRule type="cellIs" dxfId="54" priority="7" operator="greaterThan">
      <formula>0</formula>
    </cfRule>
  </conditionalFormatting>
  <conditionalFormatting sqref="Q9:Q10">
    <cfRule type="cellIs" dxfId="53" priority="6" operator="greaterThan">
      <formula>0</formula>
    </cfRule>
  </conditionalFormatting>
  <conditionalFormatting sqref="Q11:Q12">
    <cfRule type="cellIs" dxfId="52" priority="4" operator="greaterThan">
      <formula>0</formula>
    </cfRule>
    <cfRule type="cellIs" dxfId="51" priority="5" operator="lessThan">
      <formula>0</formula>
    </cfRule>
  </conditionalFormatting>
  <conditionalFormatting sqref="Q13:Q14">
    <cfRule type="cellIs" dxfId="50" priority="2" operator="lessThan">
      <formula>0</formula>
    </cfRule>
    <cfRule type="cellIs" dxfId="49" priority="3" operator="greaterThan">
      <formula>0</formula>
    </cfRule>
  </conditionalFormatting>
  <conditionalFormatting sqref="Q5:Q6">
    <cfRule type="cellIs" dxfId="48" priority="1" operator="greaterThan">
      <formula>0</formula>
    </cfRule>
  </conditionalFormatting>
  <dataValidations count="6">
    <dataValidation type="list" allowBlank="1" showInputMessage="1" showErrorMessage="1" sqref="L188:L605" xr:uid="{B8D95625-2C3D-4190-B983-E4521107AF96}">
      <formula1>"Pago,Não Pago"</formula1>
    </dataValidation>
    <dataValidation type="list" allowBlank="1" showInputMessage="1" showErrorMessage="1" sqref="G5:H605" xr:uid="{13CD3E53-22CD-45E6-A7F8-978DC04890EC}">
      <formula1>INDIRECT(W5)</formula1>
    </dataValidation>
    <dataValidation type="list" allowBlank="1" showInputMessage="1" showErrorMessage="1" sqref="L5:L187" xr:uid="{8B4778F7-4543-4074-83BA-1F94718AD825}">
      <formula1>"Pago,Não Pago,Realizado"</formula1>
    </dataValidation>
    <dataValidation type="list" allowBlank="1" showInputMessage="1" showErrorMessage="1" sqref="I1:I1048576" xr:uid="{46F63D5C-EC14-4FD9-B62B-E427AFDE2C93}">
      <formula1>"Jan,Fev,Mar,Abr,Mai,Jun,Jul,Ago,Set,Out,Nov,Dez"</formula1>
    </dataValidation>
    <dataValidation type="list" allowBlank="1" showInputMessage="1" showErrorMessage="1" sqref="M1:M1048576" xr:uid="{3D1919A2-9013-4A84-BC4C-58A37C4C1771}">
      <formula1>"Sim,Não"</formula1>
    </dataValidation>
    <dataValidation type="list" allowBlank="1" showInputMessage="1" showErrorMessage="1" sqref="E2:E3" xr:uid="{F34E7609-4AC9-452F-A6E7-D78F8AA8288B}">
      <formula1>$E$12:$E$34</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9EBFA57-348E-4CDF-9CEF-92F309CCFBC1}">
          <x14:formula1>
            <xm:f>'Configurações Básicas'!$E$12:$E$33</xm:f>
          </x14:formula1>
          <xm:sqref>E5:E1048576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4"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09"/>
      <c r="C1" s="261"/>
      <c r="D1" s="261"/>
      <c r="E1" s="261"/>
      <c r="F1" s="261"/>
      <c r="G1" s="261"/>
      <c r="H1" s="261"/>
      <c r="I1" s="261"/>
      <c r="J1" s="261"/>
      <c r="K1" s="261"/>
      <c r="L1" s="261"/>
      <c r="M1" s="261"/>
      <c r="N1" s="261"/>
      <c r="O1" s="261"/>
      <c r="P1" s="261"/>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09"/>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09"/>
      <c r="D3" s="6"/>
    </row>
    <row r="4" spans="1:43" ht="22.5" customHeight="1" x14ac:dyDescent="0.25">
      <c r="A4" s="209"/>
      <c r="C4" s="26" t="s">
        <v>19</v>
      </c>
      <c r="D4" s="6"/>
      <c r="E4" s="276" t="s">
        <v>141</v>
      </c>
      <c r="F4" s="277"/>
      <c r="G4" s="277"/>
      <c r="H4" s="278"/>
      <c r="J4" s="279" t="s">
        <v>23</v>
      </c>
      <c r="K4" s="279"/>
    </row>
    <row r="5" spans="1:43" ht="5.25" customHeight="1" x14ac:dyDescent="0.25">
      <c r="A5" s="209"/>
      <c r="C5" s="7"/>
      <c r="D5" s="6"/>
      <c r="E5" s="25"/>
      <c r="F5" s="25"/>
      <c r="G5" s="25"/>
      <c r="H5" s="25"/>
      <c r="J5" s="279"/>
      <c r="K5" s="279"/>
    </row>
    <row r="6" spans="1:43" ht="24.75" customHeight="1" thickBot="1" x14ac:dyDescent="0.3">
      <c r="A6" s="209"/>
      <c r="C6" s="25"/>
      <c r="D6" s="1"/>
      <c r="E6" s="167" t="s">
        <v>12</v>
      </c>
      <c r="F6" s="168" t="s">
        <v>20</v>
      </c>
      <c r="G6" s="168" t="s">
        <v>21</v>
      </c>
      <c r="H6" s="168" t="s">
        <v>22</v>
      </c>
      <c r="J6" s="280"/>
      <c r="K6" s="280"/>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3" ht="25.5" customHeight="1" thickTop="1" thickBot="1" x14ac:dyDescent="0.3">
      <c r="A7" s="209"/>
      <c r="E7" s="30">
        <v>1</v>
      </c>
      <c r="F7" s="27">
        <f>HLOOKUP($E$4,$Q$6:$AB$37,ROW(AM2),FALSE)</f>
        <v>0</v>
      </c>
      <c r="G7" s="27">
        <f>HLOOKUP($E$4,$AE$6:$AP$37,ROW(AN2),FALSE)</f>
        <v>0</v>
      </c>
      <c r="H7" s="27">
        <f>IF(ISERROR(F7-G7),"",F7-G7)</f>
        <v>0</v>
      </c>
      <c r="J7" s="263" t="s">
        <v>24</v>
      </c>
      <c r="K7" s="264">
        <f>SUM(F7:F37)</f>
        <v>26272.97</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0</v>
      </c>
      <c r="AG7" s="61">
        <f>SUMIFS(Mar!$K$5:$K$586,Mar!$C$5:$C$586,Resumo!E7,Mar!$V$5:$V$586,"Despesa",Mar!$L$5:$L$586,"Pago")</f>
        <v>0</v>
      </c>
      <c r="AH7" s="61">
        <f>SUMIFS(Abr!$K$5:$K$586,Abr!$C$5:$C$586,Resumo!E7,Abr!$V$5:$V$586,"Despesa",Abr!$L$5:$L$586,"Pago")</f>
        <v>0</v>
      </c>
      <c r="AI7" s="61">
        <f>SUMIFS(Mai!$K$5:$K$586,Fev!$C$5:$C$586,Resumo!E7,Mai!$V$5:$V$586,"Despesa",Mai!$L$5:$L$586,"Pago")</f>
        <v>0</v>
      </c>
      <c r="AJ7" s="61">
        <f>SUMIFS(Jun!$K$5:$K$586,Jun!$C$5:$C$586,Resumo!E7,Jun!$V$5:$V$586,"Despesa",Jun!$L$5:$L$586,"Pago")</f>
        <v>0</v>
      </c>
      <c r="AK7" s="61">
        <f>SUMIFS(Jul!$K$5:$K$586,Jul!$C$5:$C$586,Resumo!E7,Jul!$V$5:$V$586,"Despesa",Jul!$L$5:$L$586,"Pago")</f>
        <v>0</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09"/>
      <c r="E8" s="30">
        <v>2</v>
      </c>
      <c r="F8" s="27">
        <f t="shared" ref="F8:F37" si="0">HLOOKUP($E$4,$Q$6:$AB$37,ROW(AM3),FALSE)</f>
        <v>0</v>
      </c>
      <c r="G8" s="27">
        <f t="shared" ref="G8:G37" si="1">HLOOKUP($E$4,$AE$6:$AP$37,ROW(AN3),FALSE)</f>
        <v>0</v>
      </c>
      <c r="H8" s="27">
        <f t="shared" ref="H8:H37" si="2">IF(ISERROR(F8-G8),"",F8-G8)</f>
        <v>0</v>
      </c>
      <c r="J8" s="263"/>
      <c r="K8" s="265"/>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0</v>
      </c>
      <c r="AF8" s="61">
        <f>SUMIFS(Fev!$K$5:$K$586,Fev!$C$5:$C$586,Resumo!E8,Fev!$V$5:$V$586,"Despesa",Fev!$L$5:$L$586,"Pago")</f>
        <v>0</v>
      </c>
      <c r="AG8" s="61">
        <f>SUMIFS(Mar!$K$5:$K$586,Mar!$C$5:$C$586,Resumo!E8,Mar!$V$5:$V$586,"Despesa",Mar!$L$5:$L$586,"Pago")</f>
        <v>0</v>
      </c>
      <c r="AH8" s="61">
        <f>SUMIFS(Abr!$K$5:$K$586,Abr!$C$5:$C$586,Resumo!E8,Abr!$V$5:$V$586,"Despesa",Abr!$L$5:$L$586,"Pago")</f>
        <v>0</v>
      </c>
      <c r="AI8" s="61">
        <f>SUMIFS(Mai!$K$5:$K$586,Fev!$C$5:$C$586,Resumo!E8,Mai!$V$5:$V$586,"Despesa",Mai!$L$5:$L$586,"Pago")</f>
        <v>0</v>
      </c>
      <c r="AJ8" s="61">
        <f>SUMIFS(Jun!$K$5:$K$586,Jun!$C$5:$C$586,Resumo!E8,Jun!$V$5:$V$586,"Despesa",Jun!$L$5:$L$586,"Pago")</f>
        <v>0</v>
      </c>
      <c r="AK8" s="61">
        <f>SUMIFS(Jul!$K$5:$K$586,Jul!$C$5:$C$586,Resumo!E8,Jul!$V$5:$V$586,"Despesa",Jul!$L$5:$L$586,"Pago")</f>
        <v>0</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09"/>
      <c r="E9" s="30">
        <v>3</v>
      </c>
      <c r="F9" s="27">
        <f t="shared" si="0"/>
        <v>0</v>
      </c>
      <c r="G9" s="27">
        <f t="shared" si="1"/>
        <v>0</v>
      </c>
      <c r="H9" s="27">
        <f t="shared" si="2"/>
        <v>0</v>
      </c>
      <c r="J9" s="273" t="s">
        <v>25</v>
      </c>
      <c r="K9" s="264">
        <f>SUM(G7:G37)</f>
        <v>25672.819999999992</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0</v>
      </c>
      <c r="AF9" s="61">
        <f>SUMIFS(Fev!$K$5:$K$586,Fev!$C$5:$C$586,Resumo!E9,Fev!$V$5:$V$586,"Despesa",Fev!$L$5:$L$586,"Pago")</f>
        <v>0</v>
      </c>
      <c r="AG9" s="61">
        <f>SUMIFS(Mar!$K$5:$K$586,Mar!$C$5:$C$586,Resumo!E9,Mar!$V$5:$V$586,"Despesa",Mar!$L$5:$L$586,"Pago")</f>
        <v>0</v>
      </c>
      <c r="AH9" s="61">
        <f>SUMIFS(Abr!$K$5:$K$586,Abr!$C$5:$C$586,Resumo!E9,Abr!$V$5:$V$586,"Despesa",Abr!$L$5:$L$586,"Pago")</f>
        <v>0</v>
      </c>
      <c r="AI9" s="61">
        <f>SUMIFS(Mai!$K$5:$K$586,Fev!$C$5:$C$586,Resumo!E9,Mai!$V$5:$V$586,"Despesa",Mai!$L$5:$L$586,"Pago")</f>
        <v>0</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09"/>
      <c r="E10" s="30">
        <v>4</v>
      </c>
      <c r="F10" s="27">
        <f t="shared" si="0"/>
        <v>0</v>
      </c>
      <c r="G10" s="27">
        <f t="shared" si="1"/>
        <v>0</v>
      </c>
      <c r="H10" s="27">
        <f t="shared" si="2"/>
        <v>0</v>
      </c>
      <c r="J10" s="274"/>
      <c r="K10" s="265"/>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0</v>
      </c>
      <c r="AF10" s="61">
        <f>SUMIFS(Fev!$K$5:$K$586,Fev!$C$5:$C$586,Resumo!E10,Fev!$V$5:$V$586,"Despesa",Fev!$L$5:$L$586,"Pago")</f>
        <v>0</v>
      </c>
      <c r="AG10" s="61">
        <f>SUMIFS(Mar!$K$5:$K$586,Mar!$C$5:$C$586,Resumo!E10,Mar!$V$5:$V$586,"Despesa",Mar!$L$5:$L$586,"Pago")</f>
        <v>0</v>
      </c>
      <c r="AH10" s="61">
        <f>SUMIFS(Abr!$K$5:$K$586,Abr!$C$5:$C$586,Resumo!E10,Abr!$V$5:$V$586,"Despesa",Abr!$L$5:$L$586,"Pago")</f>
        <v>0</v>
      </c>
      <c r="AI10" s="61">
        <f>SUMIFS(Mai!$K$5:$K$586,Fev!$C$5:$C$586,Resumo!E10,Mai!$V$5:$V$586,"Despesa",Mai!$L$5:$L$586,"Pago")</f>
        <v>0</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09"/>
      <c r="E11" s="30">
        <v>5</v>
      </c>
      <c r="F11" s="27">
        <f t="shared" si="0"/>
        <v>0</v>
      </c>
      <c r="G11" s="27">
        <f t="shared" si="1"/>
        <v>0</v>
      </c>
      <c r="H11" s="27">
        <f t="shared" si="2"/>
        <v>0</v>
      </c>
      <c r="J11" s="263" t="s">
        <v>27</v>
      </c>
      <c r="K11" s="264">
        <f>K7-K9</f>
        <v>600.15000000000873</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0</v>
      </c>
      <c r="AF11" s="61">
        <f>SUMIFS(Fev!$K$5:$K$586,Fev!$C$5:$C$586,Resumo!E11,Fev!$V$5:$V$586,"Despesa",Fev!$L$5:$L$586,"Pago")</f>
        <v>0</v>
      </c>
      <c r="AG11" s="61">
        <f>SUMIFS(Mar!$K$5:$K$586,Mar!$C$5:$C$586,Resumo!E11,Mar!$V$5:$V$586,"Despesa",Mar!$L$5:$L$586,"Pago")</f>
        <v>0</v>
      </c>
      <c r="AH11" s="61">
        <f>SUMIFS(Abr!$K$5:$K$586,Abr!$C$5:$C$586,Resumo!E11,Abr!$V$5:$V$586,"Despesa",Abr!$L$5:$L$586,"Pago")</f>
        <v>0</v>
      </c>
      <c r="AI11" s="61">
        <f>SUMIFS(Mai!$K$5:$K$586,Fev!$C$5:$C$586,Resumo!E11,Mai!$V$5:$V$586,"Despesa",Mai!$L$5:$L$586,"Pago")</f>
        <v>0</v>
      </c>
      <c r="AJ11" s="61">
        <f>SUMIFS(Jun!$K$5:$K$586,Jun!$C$5:$C$586,Resumo!E11,Jun!$V$5:$V$586,"Despesa",Jun!$L$5:$L$586,"Pago")</f>
        <v>0</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09"/>
      <c r="E12" s="30">
        <v>6</v>
      </c>
      <c r="F12" s="27">
        <f t="shared" si="0"/>
        <v>0</v>
      </c>
      <c r="G12" s="27">
        <f t="shared" si="1"/>
        <v>0</v>
      </c>
      <c r="H12" s="27">
        <f t="shared" si="2"/>
        <v>0</v>
      </c>
      <c r="J12" s="263"/>
      <c r="K12" s="265"/>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0</v>
      </c>
      <c r="AF12" s="61">
        <f>SUMIFS(Fev!$K$5:$K$586,Fev!$C$5:$C$586,Resumo!E12,Fev!$V$5:$V$586,"Despesa",Fev!$L$5:$L$586,"Pago")</f>
        <v>0</v>
      </c>
      <c r="AG12" s="61">
        <f>SUMIFS(Mar!$K$5:$K$586,Mar!$C$5:$C$586,Resumo!E12,Mar!$V$5:$V$586,"Despesa",Mar!$L$5:$L$586,"Pago")</f>
        <v>0</v>
      </c>
      <c r="AH12" s="61">
        <f>SUMIFS(Abr!$K$5:$K$586,Abr!$C$5:$C$586,Resumo!E12,Abr!$V$5:$V$586,"Despesa",Abr!$L$5:$L$586,"Pago")</f>
        <v>0</v>
      </c>
      <c r="AI12" s="61">
        <f>SUMIFS(Mai!$K$5:$K$586,Fev!$C$5:$C$586,Resumo!E12,Mai!$V$5:$V$586,"Despesa",Mai!$L$5:$L$586,"Pago")</f>
        <v>0</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09"/>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0</v>
      </c>
      <c r="AF13" s="61">
        <f>SUMIFS(Fev!$K$5:$K$586,Fev!$C$5:$C$586,Resumo!E13,Fev!$V$5:$V$586,"Despesa",Fev!$L$5:$L$586,"Pago")</f>
        <v>0</v>
      </c>
      <c r="AG13" s="61">
        <f>SUMIFS(Mar!$K$5:$K$586,Mar!$C$5:$C$586,Resumo!E13,Mar!$V$5:$V$586,"Despesa",Mar!$L$5:$L$586,"Pago")</f>
        <v>0</v>
      </c>
      <c r="AH13" s="61">
        <f>SUMIFS(Abr!$K$5:$K$586,Abr!$C$5:$C$586,Resumo!E13,Abr!$V$5:$V$586,"Despesa",Abr!$L$5:$L$586,"Pago")</f>
        <v>0</v>
      </c>
      <c r="AI13" s="61">
        <f>SUMIFS(Mai!$K$5:$K$586,Fev!$C$5:$C$586,Resumo!E13,Mai!$V$5:$V$586,"Despesa",Mai!$L$5:$L$586,"Pago")</f>
        <v>0</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09"/>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09"/>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0</v>
      </c>
      <c r="AH15" s="61">
        <f>SUMIFS(Abr!$K$5:$K$586,Abr!$C$5:$C$586,Resumo!E15,Abr!$V$5:$V$586,"Despesa",Abr!$L$5:$L$586,"Pago")</f>
        <v>0</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09"/>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09"/>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09"/>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0</v>
      </c>
      <c r="AF18" s="61">
        <f>SUMIFS(Fev!$K$5:$K$586,Fev!$C$5:$C$586,Resumo!E18,Fev!$V$5:$V$586,"Despesa",Fev!$L$5:$L$586,"Pago")</f>
        <v>0</v>
      </c>
      <c r="AG18" s="61">
        <f>SUMIFS(Mar!$K$5:$K$586,Mar!$C$5:$C$586,Resumo!E18,Mar!$V$5:$V$586,"Despesa",Mar!$L$5:$L$586,"Pago")</f>
        <v>0</v>
      </c>
      <c r="AH18" s="61">
        <f>SUMIFS(Abr!$K$5:$K$586,Abr!$C$5:$C$586,Resumo!E18,Abr!$V$5:$V$586,"Despesa",Abr!$L$5:$L$586,"Pago")</f>
        <v>0</v>
      </c>
      <c r="AI18" s="61">
        <f>SUMIFS(Mai!$K$5:$K$586,Fev!$C$5:$C$586,Resumo!E18,Mai!$V$5:$V$586,"Despesa",Mai!$L$5:$L$586,"Pago")</f>
        <v>0</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09"/>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0</v>
      </c>
      <c r="AH19" s="61">
        <f>SUMIFS(Abr!$K$5:$K$586,Abr!$C$5:$C$586,Resumo!E19,Abr!$V$5:$V$586,"Despesa",Abr!$L$5:$L$586,"Pago")</f>
        <v>0</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09"/>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09"/>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09"/>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09"/>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09"/>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09"/>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09"/>
      <c r="E26" s="30">
        <v>20</v>
      </c>
      <c r="F26" s="27">
        <f t="shared" si="0"/>
        <v>26272.97</v>
      </c>
      <c r="G26" s="27">
        <f t="shared" si="1"/>
        <v>25672.819999999992</v>
      </c>
      <c r="H26" s="27">
        <f t="shared" si="2"/>
        <v>600.15000000000873</v>
      </c>
      <c r="P26" s="61">
        <f t="shared" si="3"/>
        <v>20</v>
      </c>
      <c r="Q26" s="61">
        <f>SUMIFS(Jan!$J$5:$J$586,Jan!$C$5:$C$586,Resumo!E26,Jan!$V$5:$V$586,"Receita",Jan!$L$5:$L$586,"Pago")</f>
        <v>26272.97</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25672.819999999992</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09"/>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09"/>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09"/>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09"/>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09"/>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0</v>
      </c>
      <c r="AH31" s="61">
        <f>SUMIFS(Abr!$K$5:$K$586,Abr!$C$5:$C$586,Resumo!E31,Abr!$V$5:$V$586,"Despesa",Abr!$L$5:$L$586,"Pago")</f>
        <v>0</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09"/>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09"/>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0</v>
      </c>
      <c r="AF33" s="61">
        <f>SUMIFS(Fev!$K$5:$K$586,Fev!$C$5:$C$586,Resumo!E33,Fev!$V$5:$V$586,"Despesa",Fev!$L$5:$L$586,"Pago")</f>
        <v>0</v>
      </c>
      <c r="AG33" s="61">
        <f>SUMIFS(Mar!$K$5:$K$586,Mar!$C$5:$C$586,Resumo!E33,Mar!$V$5:$V$586,"Despesa",Mar!$L$5:$L$586,"Pago")</f>
        <v>0</v>
      </c>
      <c r="AH33" s="61">
        <f>SUMIFS(Abr!$K$5:$K$586,Abr!$C$5:$C$586,Resumo!E33,Abr!$V$5:$V$586,"Despesa",Abr!$L$5:$L$586,"Pago")</f>
        <v>0</v>
      </c>
      <c r="AI33" s="61">
        <f>SUMIFS(Mai!$K$5:$K$586,Fev!$C$5:$C$586,Resumo!E33,Mai!$V$5:$V$586,"Despesa",Mai!$L$5:$L$586,"Pago")</f>
        <v>0</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09"/>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0</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09"/>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09"/>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0</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09"/>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0</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C6" sqref="C6"/>
    </sheetView>
  </sheetViews>
  <sheetFormatPr defaultColWidth="0" defaultRowHeight="15" customHeight="1" zeroHeight="1" x14ac:dyDescent="0.25"/>
  <cols>
    <col min="1" max="1" width="27.42578125" style="214"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09"/>
      <c r="B1" s="18"/>
      <c r="C1" s="261"/>
      <c r="D1" s="261"/>
      <c r="E1" s="261"/>
      <c r="F1" s="261"/>
      <c r="G1" s="261"/>
      <c r="H1" s="261"/>
      <c r="I1" s="261"/>
      <c r="J1" s="261"/>
      <c r="K1" s="261"/>
      <c r="L1" s="261"/>
      <c r="M1" s="261"/>
      <c r="N1" s="261"/>
      <c r="O1" s="261"/>
      <c r="P1" s="261"/>
    </row>
    <row r="2" spans="1:42" s="89" customFormat="1" ht="37.5" hidden="1" customHeight="1" x14ac:dyDescent="0.25">
      <c r="A2" s="209"/>
      <c r="B2" s="18"/>
      <c r="C2" s="19"/>
      <c r="D2" s="19"/>
      <c r="E2" s="19"/>
      <c r="F2" s="19"/>
      <c r="G2" s="19"/>
      <c r="H2" s="19"/>
      <c r="I2" s="19"/>
      <c r="J2" s="19"/>
      <c r="K2" s="19"/>
      <c r="L2" s="19"/>
      <c r="M2" s="98"/>
      <c r="N2" s="101"/>
      <c r="O2" s="94"/>
      <c r="P2" s="94"/>
    </row>
    <row r="3" spans="1:42" ht="39" customHeight="1" x14ac:dyDescent="0.25">
      <c r="A3" s="209"/>
      <c r="D3" s="6"/>
    </row>
    <row r="4" spans="1:42" ht="22.5" customHeight="1" x14ac:dyDescent="0.25">
      <c r="A4" s="209"/>
      <c r="C4" s="96" t="s">
        <v>19</v>
      </c>
      <c r="D4" s="6"/>
      <c r="E4" s="276" t="s">
        <v>141</v>
      </c>
      <c r="F4" s="277"/>
      <c r="G4" s="277"/>
      <c r="H4" s="278"/>
      <c r="J4" s="279" t="s">
        <v>23</v>
      </c>
      <c r="K4" s="279"/>
    </row>
    <row r="5" spans="1:42" ht="5.25" customHeight="1" x14ac:dyDescent="0.25">
      <c r="A5" s="209"/>
      <c r="C5" s="7"/>
      <c r="D5" s="6"/>
      <c r="E5" s="25"/>
      <c r="F5" s="25"/>
      <c r="G5" s="25"/>
      <c r="H5" s="25"/>
      <c r="J5" s="279"/>
      <c r="K5" s="279"/>
    </row>
    <row r="6" spans="1:42" ht="24.75" customHeight="1" thickBot="1" x14ac:dyDescent="0.3">
      <c r="A6" s="209"/>
      <c r="C6" s="25"/>
      <c r="D6" s="1"/>
      <c r="E6" s="167" t="s">
        <v>12</v>
      </c>
      <c r="F6" s="168" t="s">
        <v>67</v>
      </c>
      <c r="G6" s="168" t="s">
        <v>68</v>
      </c>
      <c r="H6" s="168" t="s">
        <v>22</v>
      </c>
      <c r="J6" s="280"/>
      <c r="K6" s="280"/>
      <c r="P6" s="61" t="s">
        <v>206</v>
      </c>
      <c r="Q6" s="61" t="s">
        <v>141</v>
      </c>
      <c r="R6" s="61" t="s">
        <v>47</v>
      </c>
      <c r="S6" s="61" t="s">
        <v>142</v>
      </c>
      <c r="T6" s="61" t="s">
        <v>137</v>
      </c>
      <c r="U6" s="61" t="s">
        <v>143</v>
      </c>
      <c r="V6" s="61" t="s">
        <v>138</v>
      </c>
      <c r="W6" s="61" t="s">
        <v>144</v>
      </c>
      <c r="X6" s="61" t="s">
        <v>145</v>
      </c>
      <c r="Y6" s="61" t="s">
        <v>146</v>
      </c>
      <c r="Z6" s="61" t="s">
        <v>147</v>
      </c>
      <c r="AA6" s="61" t="s">
        <v>148</v>
      </c>
      <c r="AB6" s="61" t="s">
        <v>149</v>
      </c>
      <c r="AD6" s="61" t="s">
        <v>207</v>
      </c>
      <c r="AE6" s="61" t="s">
        <v>141</v>
      </c>
      <c r="AF6" s="61" t="s">
        <v>47</v>
      </c>
      <c r="AG6" s="61" t="s">
        <v>142</v>
      </c>
      <c r="AH6" s="61" t="s">
        <v>137</v>
      </c>
      <c r="AI6" s="61" t="s">
        <v>143</v>
      </c>
      <c r="AJ6" s="61" t="s">
        <v>138</v>
      </c>
      <c r="AK6" s="61" t="s">
        <v>144</v>
      </c>
      <c r="AL6" s="61" t="s">
        <v>145</v>
      </c>
      <c r="AM6" s="61" t="s">
        <v>146</v>
      </c>
      <c r="AN6" s="61" t="s">
        <v>147</v>
      </c>
      <c r="AO6" s="61" t="s">
        <v>148</v>
      </c>
      <c r="AP6" s="61" t="s">
        <v>149</v>
      </c>
    </row>
    <row r="7" spans="1:42" ht="25.5" customHeight="1" thickTop="1" thickBot="1" x14ac:dyDescent="0.3">
      <c r="A7" s="209"/>
      <c r="E7" s="30">
        <v>1</v>
      </c>
      <c r="F7" s="27">
        <f>HLOOKUP($E$4,$Q$6:$AB$37,ROW(AM2),FALSE)</f>
        <v>0</v>
      </c>
      <c r="G7" s="27">
        <f>HLOOKUP($E$4,$AE$6:$AP$37,ROW(AN2),FALSE)</f>
        <v>0</v>
      </c>
      <c r="H7" s="27">
        <f>IF(ISERROR(F7-G7),"",F7-G7)</f>
        <v>0</v>
      </c>
      <c r="J7" s="263" t="s">
        <v>210</v>
      </c>
      <c r="K7" s="264">
        <f>SUM(F7:F37)</f>
        <v>2.1</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SUMIFS(Jan!$K$5:$K$586,Jan!$C$5:$C$586,'Resumo (2)'!E7,Jan!$V$5:$V$586,"Despesa",Jan!$L$5:$L$586,"Não Pago")</f>
        <v>0</v>
      </c>
      <c r="AF7" s="61">
        <f>SUMIFS(Fev!$K$5:$K$605,Fev!$C$5:$C$605,'Resumo (2)'!E7,Fev!$V$5:$V$605,"Despesa",Fev!$L$5:$L$605,"Não Pago")</f>
        <v>0</v>
      </c>
      <c r="AG7" s="61">
        <f>SUMIFS(Mar!$K$5:$K$605,Mar!$C$5:$C$605,'Resumo (2)'!E7,Mar!$V$5:$V$605,"Despesa",Mar!$L$5:$L$605,"Não Pago")</f>
        <v>0</v>
      </c>
      <c r="AH7" s="61">
        <f>SUMIFS(Abr!$K$5:$K$605,Abr!$C$5:$C$605,'Resumo (2)'!E7,Abr!$V$5:$V$605,"Despesa",Abr!$L$5:$L$605,"Não Pago")</f>
        <v>0</v>
      </c>
      <c r="AI7" s="61">
        <f>SUMIFS(Mai!$K$5:$K$605,Mai!$C$5:$C$605,'Resumo (2)'!E7,Mai!$V$5:$V$605,"Despesa",Mai!$L$5:$L$605,"Não Pago")</f>
        <v>0</v>
      </c>
      <c r="AJ7" s="61">
        <f>SUMIFS(Jun!$K$5:$K$605,Jun!$C$5:$C$605,'Resumo (2)'!E7,Jun!$V$5:$V$605,"Despesa",Jun!$L$5:$L$605,"Não Pago")</f>
        <v>0</v>
      </c>
      <c r="AK7" s="61">
        <f>SUMIFS(Jul!$K$5:$K$605,Jul!$C$5:$C$605,'Resumo (2)'!E7,Jul!$V$5:$V$605,"Despesa",Jul!$L$5:$L$605,"Não Pago")</f>
        <v>0</v>
      </c>
      <c r="AL7" s="61">
        <f>SUMIFS(Ago!$K$5:$K$596,Ago!$C$5:$C$596,'Resumo (2)'!E7,Ago!$V$5:$V$596,"Despesa",Ago!$L$5:$L$596,"Não Pago")</f>
        <v>0</v>
      </c>
      <c r="AM7" s="61">
        <f>SUMIFS(Set!$K$5:$K$605,Set!$C$5:$C$605,'Resumo (2)'!E7,Set!$V$5:$V$605,"Despesa",Set!$L$5:$L$605,"Não Pago")</f>
        <v>0</v>
      </c>
      <c r="AN7" s="61">
        <f>SUMIFS(Out!$K$5:$K$605,Out!$C$5:$C$605,'Resumo (2)'!E7,Out!$V$5:$V$605,"Despesa",Out!$L$5:$L$605,"Não Pago")</f>
        <v>0</v>
      </c>
      <c r="AO7" s="61">
        <f>SUMIFS(Nov!$K$5:$K$605,Nov!$C$5:$C$605,'Resumo (2)'!E7,Nov!$V$5:$V$605,"Despesa",Nov!$L$5:$L$605,"Não Pago")</f>
        <v>0</v>
      </c>
      <c r="AP7" s="61">
        <f>SUMIFS(Dez!$K$5:$K$605,Dez!$C$5:$C$605,'Resumo (2)'!E7,Dez!$V$5:$V$605,"Despesa",Dez!$L$5:$L$605,"Não Pago")</f>
        <v>0</v>
      </c>
    </row>
    <row r="8" spans="1:42" ht="25.5" customHeight="1" thickTop="1" thickBot="1" x14ac:dyDescent="0.3">
      <c r="A8" s="209"/>
      <c r="E8" s="30">
        <v>2</v>
      </c>
      <c r="F8" s="27">
        <f t="shared" ref="F8:F37" si="0">HLOOKUP($E$4,$Q$6:$AB$37,ROW(AM3),FALSE)</f>
        <v>0</v>
      </c>
      <c r="G8" s="27">
        <f t="shared" ref="G8:G37" si="1">HLOOKUP($E$4,$AE$6:$AP$37,ROW(AN3),FALSE)</f>
        <v>0</v>
      </c>
      <c r="H8" s="27">
        <f t="shared" ref="H8:H37" si="2">IF(ISERROR(F8-G8),"",F8-G8)</f>
        <v>0</v>
      </c>
      <c r="J8" s="263"/>
      <c r="K8" s="265"/>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SUMIFS(Jan!$K$5:$K$586,Jan!$C$5:$C$586,'Resumo (2)'!E8,Jan!$V$5:$V$586,"Despesa",Jan!$L$5:$L$586,"Não Pago")</f>
        <v>0</v>
      </c>
      <c r="AF8" s="61">
        <f>SUMIFS(Fev!$K$5:$K$605,Fev!$C$5:$C$605,'Resumo (2)'!E8,Fev!$V$5:$V$605,"Despesa",Fev!$L$5:$L$605,"Não Pago")</f>
        <v>0</v>
      </c>
      <c r="AG8" s="61">
        <f>SUMIFS(Mar!$K$5:$K$605,Mar!$C$5:$C$605,'Resumo (2)'!E8,Mar!$V$5:$V$605,"Despesa",Mar!$L$5:$L$605,"Não Pago")</f>
        <v>0</v>
      </c>
      <c r="AH8" s="61">
        <f>SUMIFS(Abr!$K$5:$K$605,Abr!$C$5:$C$605,'Resumo (2)'!E8,Abr!$V$5:$V$605,"Despesa",Abr!$L$5:$L$605,"Não Pago")</f>
        <v>0</v>
      </c>
      <c r="AI8" s="61">
        <f>SUMIFS(Mai!$K$5:$K$605,Mai!$C$5:$C$605,'Resumo (2)'!E8,Mai!$V$5:$V$605,"Despesa",Mai!$L$5:$L$605,"Não Pago")</f>
        <v>0</v>
      </c>
      <c r="AJ8" s="61">
        <f>SUMIFS(Jun!$K$5:$K$605,Jun!$C$5:$C$605,'Resumo (2)'!E8,Jun!$V$5:$V$605,"Despesa",Jun!$L$5:$L$605,"Não Pago")</f>
        <v>0</v>
      </c>
      <c r="AK8" s="61">
        <f>SUMIFS(Jul!$K$5:$K$605,Jul!$C$5:$C$605,'Resumo (2)'!E8,Jul!$V$5:$V$605,"Despesa",Jul!$L$5:$L$605,"Não Pago")</f>
        <v>0</v>
      </c>
      <c r="AL8" s="61">
        <f>SUMIFS(Ago!$K$5:$K$596,Ago!$C$5:$C$596,'Resumo (2)'!E8,Ago!$V$5:$V$596,"Despesa",Ago!$L$5:$L$596,"Não Pago")</f>
        <v>0</v>
      </c>
      <c r="AM8" s="61">
        <f>SUMIFS(Set!$K$5:$K$605,Set!$C$5:$C$605,'Resumo (2)'!E8,Set!$V$5:$V$605,"Despesa",Set!$L$5:$L$605,"Não Pago")</f>
        <v>0</v>
      </c>
      <c r="AN8" s="61">
        <f>SUMIFS(Out!$K$5:$K$605,Out!$C$5:$C$605,'Resumo (2)'!E8,Out!$V$5:$V$605,"Despesa",Out!$L$5:$L$605,"Não Pago")</f>
        <v>0</v>
      </c>
      <c r="AO8" s="61">
        <f>SUMIFS(Nov!$K$5:$K$605,Nov!$C$5:$C$605,'Resumo (2)'!E8,Nov!$V$5:$V$605,"Despesa",Nov!$L$5:$L$605,"Não Pago")</f>
        <v>0</v>
      </c>
      <c r="AP8" s="61">
        <f>SUMIFS(Dez!$K$5:$K$605,Dez!$C$5:$C$605,'Resumo (2)'!E8,Dez!$V$5:$V$605,"Despesa",Dez!$L$5:$L$605,"Não Pago")</f>
        <v>0</v>
      </c>
    </row>
    <row r="9" spans="1:42" ht="25.5" customHeight="1" thickTop="1" thickBot="1" x14ac:dyDescent="0.3">
      <c r="A9" s="209"/>
      <c r="E9" s="30">
        <v>3</v>
      </c>
      <c r="F9" s="27">
        <f t="shared" si="0"/>
        <v>0</v>
      </c>
      <c r="G9" s="27">
        <f t="shared" si="1"/>
        <v>0</v>
      </c>
      <c r="H9" s="27">
        <f t="shared" si="2"/>
        <v>0</v>
      </c>
      <c r="J9" s="273" t="s">
        <v>211</v>
      </c>
      <c r="K9" s="264">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SUMIFS(Jan!$K$5:$K$586,Jan!$C$5:$C$586,'Resumo (2)'!E9,Jan!$V$5:$V$586,"Despesa",Jan!$L$5:$L$586,"Não Pago")</f>
        <v>0</v>
      </c>
      <c r="AF9" s="61">
        <f>SUMIFS(Fev!$K$5:$K$605,Fev!$C$5:$C$605,'Resumo (2)'!E9,Fev!$V$5:$V$605,"Despesa",Fev!$L$5:$L$605,"Não Pago")</f>
        <v>0</v>
      </c>
      <c r="AG9" s="61">
        <f>SUMIFS(Mar!$K$5:$K$605,Mar!$C$5:$C$605,'Resumo (2)'!E9,Mar!$V$5:$V$605,"Despesa",Mar!$L$5:$L$605,"Não Pago")</f>
        <v>0</v>
      </c>
      <c r="AH9" s="61">
        <f>SUMIFS(Abr!$K$5:$K$605,Abr!$C$5:$C$605,'Resumo (2)'!E9,Abr!$V$5:$V$605,"Despesa",Abr!$L$5:$L$605,"Não Pago")</f>
        <v>0</v>
      </c>
      <c r="AI9" s="61">
        <f>SUMIFS(Mai!$K$5:$K$605,Mai!$C$5:$C$605,'Resumo (2)'!E9,Mai!$V$5:$V$605,"Despesa",Mai!$L$5:$L$605,"Não Pago")</f>
        <v>0</v>
      </c>
      <c r="AJ9" s="61">
        <f>SUMIFS(Jun!$K$5:$K$605,Jun!$C$5:$C$605,'Resumo (2)'!E9,Jun!$V$5:$V$605,"Despesa",Jun!$L$5:$L$605,"Não Pago")</f>
        <v>0</v>
      </c>
      <c r="AK9" s="61">
        <f>SUMIFS(Jul!$K$5:$K$605,Jul!$C$5:$C$605,'Resumo (2)'!E9,Jul!$V$5:$V$605,"Despesa",Jul!$L$5:$L$605,"Não Pago")</f>
        <v>0</v>
      </c>
      <c r="AL9" s="61">
        <f>SUMIFS(Ago!$K$5:$K$596,Ago!$C$5:$C$596,'Resumo (2)'!E9,Ago!$V$5:$V$596,"Despesa",Ago!$L$5:$L$596,"Não Pago")</f>
        <v>0</v>
      </c>
      <c r="AM9" s="61">
        <f>SUMIFS(Set!$K$5:$K$605,Set!$C$5:$C$605,'Resumo (2)'!E9,Set!$V$5:$V$605,"Despesa",Set!$L$5:$L$605,"Não Pago")</f>
        <v>0</v>
      </c>
      <c r="AN9" s="61">
        <f>SUMIFS(Out!$K$5:$K$605,Out!$C$5:$C$605,'Resumo (2)'!E9,Out!$V$5:$V$605,"Despesa",Out!$L$5:$L$605,"Não Pago")</f>
        <v>0</v>
      </c>
      <c r="AO9" s="61">
        <f>SUMIFS(Nov!$K$5:$K$605,Nov!$C$5:$C$605,'Resumo (2)'!E9,Nov!$V$5:$V$605,"Despesa",Nov!$L$5:$L$605,"Não Pago")</f>
        <v>0</v>
      </c>
      <c r="AP9" s="61">
        <f>SUMIFS(Dez!$K$5:$K$605,Dez!$C$5:$C$605,'Resumo (2)'!E9,Dez!$V$5:$V$605,"Despesa",Dez!$L$5:$L$605,"Não Pago")</f>
        <v>0</v>
      </c>
    </row>
    <row r="10" spans="1:42" ht="25.5" customHeight="1" thickTop="1" thickBot="1" x14ac:dyDescent="0.3">
      <c r="A10" s="209"/>
      <c r="E10" s="30">
        <v>4</v>
      </c>
      <c r="F10" s="27">
        <f t="shared" si="0"/>
        <v>0</v>
      </c>
      <c r="G10" s="27">
        <f t="shared" si="1"/>
        <v>0</v>
      </c>
      <c r="H10" s="27">
        <f t="shared" si="2"/>
        <v>0</v>
      </c>
      <c r="J10" s="274"/>
      <c r="K10" s="265"/>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SUMIFS(Jan!$K$5:$K$586,Jan!$C$5:$C$586,'Resumo (2)'!E10,Jan!$V$5:$V$586,"Despesa",Jan!$L$5:$L$586,"Não Pago")</f>
        <v>0</v>
      </c>
      <c r="AF10" s="61">
        <f>SUMIFS(Fev!$K$5:$K$605,Fev!$C$5:$C$605,'Resumo (2)'!E10,Fev!$V$5:$V$605,"Despesa",Fev!$L$5:$L$605,"Não Pago")</f>
        <v>0</v>
      </c>
      <c r="AG10" s="61">
        <f>SUMIFS(Mar!$K$5:$K$605,Mar!$C$5:$C$605,'Resumo (2)'!E10,Mar!$V$5:$V$605,"Despesa",Mar!$L$5:$L$605,"Não Pago")</f>
        <v>0</v>
      </c>
      <c r="AH10" s="61">
        <f>SUMIFS(Abr!$K$5:$K$605,Abr!$C$5:$C$605,'Resumo (2)'!E10,Abr!$V$5:$V$605,"Despesa",Abr!$L$5:$L$605,"Não Pago")</f>
        <v>0</v>
      </c>
      <c r="AI10" s="61">
        <f>SUMIFS(Mai!$K$5:$K$605,Mai!$C$5:$C$605,'Resumo (2)'!E10,Mai!$V$5:$V$605,"Despesa",Mai!$L$5:$L$605,"Não Pago")</f>
        <v>0</v>
      </c>
      <c r="AJ10" s="61">
        <f>SUMIFS(Jun!$K$5:$K$605,Jun!$C$5:$C$605,'Resumo (2)'!E10,Jun!$V$5:$V$605,"Despesa",Jun!$L$5:$L$605,"Não Pago")</f>
        <v>0</v>
      </c>
      <c r="AK10" s="61">
        <f>SUMIFS(Jul!$K$5:$K$605,Jul!$C$5:$C$605,'Resumo (2)'!E10,Jul!$V$5:$V$605,"Despesa",Jul!$L$5:$L$605,"Não Pago")</f>
        <v>0</v>
      </c>
      <c r="AL10" s="61">
        <f>SUMIFS(Ago!$K$5:$K$596,Ago!$C$5:$C$596,'Resumo (2)'!E10,Ago!$V$5:$V$596,"Despesa",Ago!$L$5:$L$596,"Não Pago")</f>
        <v>0</v>
      </c>
      <c r="AM10" s="61">
        <f>SUMIFS(Set!$K$5:$K$605,Set!$C$5:$C$605,'Resumo (2)'!E10,Set!$V$5:$V$605,"Despesa",Set!$L$5:$L$605,"Não Pago")</f>
        <v>0</v>
      </c>
      <c r="AN10" s="61">
        <f>SUMIFS(Out!$K$5:$K$605,Out!$C$5:$C$605,'Resumo (2)'!E10,Out!$V$5:$V$605,"Despesa",Out!$L$5:$L$605,"Não Pago")</f>
        <v>0</v>
      </c>
      <c r="AO10" s="61">
        <f>SUMIFS(Nov!$K$5:$K$605,Nov!$C$5:$C$605,'Resumo (2)'!E10,Nov!$V$5:$V$605,"Despesa",Nov!$L$5:$L$605,"Não Pago")</f>
        <v>0</v>
      </c>
      <c r="AP10" s="61">
        <f>SUMIFS(Dez!$K$5:$K$605,Dez!$C$5:$C$605,'Resumo (2)'!E10,Dez!$V$5:$V$605,"Despesa",Dez!$L$5:$L$605,"Não Pago")</f>
        <v>0</v>
      </c>
    </row>
    <row r="11" spans="1:42" ht="25.5" customHeight="1" thickTop="1" thickBot="1" x14ac:dyDescent="0.3">
      <c r="A11" s="209"/>
      <c r="E11" s="30">
        <v>5</v>
      </c>
      <c r="F11" s="27">
        <f t="shared" si="0"/>
        <v>0</v>
      </c>
      <c r="G11" s="27">
        <f t="shared" si="1"/>
        <v>0</v>
      </c>
      <c r="H11" s="27">
        <f t="shared" si="2"/>
        <v>0</v>
      </c>
      <c r="J11" s="263" t="s">
        <v>69</v>
      </c>
      <c r="K11" s="264">
        <f>K7-K9</f>
        <v>2.1</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SUMIFS(Jan!$K$5:$K$586,Jan!$C$5:$C$586,'Resumo (2)'!E11,Jan!$V$5:$V$586,"Despesa",Jan!$L$5:$L$586,"Não Pago")</f>
        <v>0</v>
      </c>
      <c r="AF11" s="61">
        <f>SUMIFS(Fev!$K$5:$K$605,Fev!$C$5:$C$605,'Resumo (2)'!E11,Fev!$V$5:$V$605,"Despesa",Fev!$L$5:$L$605,"Não Pago")</f>
        <v>0</v>
      </c>
      <c r="AG11" s="61">
        <f>SUMIFS(Mar!$K$5:$K$605,Mar!$C$5:$C$605,'Resumo (2)'!E11,Mar!$V$5:$V$605,"Despesa",Mar!$L$5:$L$605,"Não Pago")</f>
        <v>0</v>
      </c>
      <c r="AH11" s="61">
        <f>SUMIFS(Abr!$K$5:$K$605,Abr!$C$5:$C$605,'Resumo (2)'!E11,Abr!$V$5:$V$605,"Despesa",Abr!$L$5:$L$605,"Não Pago")</f>
        <v>0</v>
      </c>
      <c r="AI11" s="61">
        <f>SUMIFS(Mai!$K$5:$K$605,Mai!$C$5:$C$605,'Resumo (2)'!E11,Mai!$V$5:$V$605,"Despesa",Mai!$L$5:$L$605,"Não Pago")</f>
        <v>0</v>
      </c>
      <c r="AJ11" s="61">
        <f>SUMIFS(Jun!$K$5:$K$605,Jun!$C$5:$C$605,'Resumo (2)'!E11,Jun!$V$5:$V$605,"Despesa",Jun!$L$5:$L$605,"Não Pago")</f>
        <v>0</v>
      </c>
      <c r="AK11" s="61">
        <f>SUMIFS(Jul!$K$5:$K$605,Jul!$C$5:$C$605,'Resumo (2)'!E11,Jul!$V$5:$V$605,"Despesa",Jul!$L$5:$L$605,"Não Pago")</f>
        <v>0</v>
      </c>
      <c r="AL11" s="61">
        <f>SUMIFS(Ago!$K$5:$K$596,Ago!$C$5:$C$596,'Resumo (2)'!E11,Ago!$V$5:$V$596,"Despesa",Ago!$L$5:$L$596,"Não Pago")</f>
        <v>0</v>
      </c>
      <c r="AM11" s="61">
        <f>SUMIFS(Set!$K$5:$K$605,Set!$C$5:$C$605,'Resumo (2)'!E11,Set!$V$5:$V$605,"Despesa",Set!$L$5:$L$605,"Não Pago")</f>
        <v>0</v>
      </c>
      <c r="AN11" s="61">
        <f>SUMIFS(Out!$K$5:$K$605,Out!$C$5:$C$605,'Resumo (2)'!E11,Out!$V$5:$V$605,"Despesa",Out!$L$5:$L$605,"Não Pago")</f>
        <v>0</v>
      </c>
      <c r="AO11" s="61">
        <f>SUMIFS(Nov!$K$5:$K$605,Nov!$C$5:$C$605,'Resumo (2)'!E11,Nov!$V$5:$V$605,"Despesa",Nov!$L$5:$L$605,"Não Pago")</f>
        <v>0</v>
      </c>
      <c r="AP11" s="61">
        <f>SUMIFS(Dez!$K$5:$K$605,Dez!$C$5:$C$605,'Resumo (2)'!E11,Dez!$V$5:$V$605,"Despesa",Dez!$L$5:$L$605,"Não Pago")</f>
        <v>0</v>
      </c>
    </row>
    <row r="12" spans="1:42" ht="25.5" customHeight="1" thickTop="1" thickBot="1" x14ac:dyDescent="0.3">
      <c r="A12" s="209"/>
      <c r="E12" s="30">
        <v>6</v>
      </c>
      <c r="F12" s="27">
        <f t="shared" si="0"/>
        <v>0</v>
      </c>
      <c r="G12" s="27">
        <f t="shared" si="1"/>
        <v>0</v>
      </c>
      <c r="H12" s="27">
        <f t="shared" si="2"/>
        <v>0</v>
      </c>
      <c r="J12" s="263"/>
      <c r="K12" s="265"/>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SUMIFS(Jan!$K$5:$K$586,Jan!$C$5:$C$586,'Resumo (2)'!E12,Jan!$V$5:$V$586,"Despesa",Jan!$L$5:$L$586,"Não Pago")</f>
        <v>0</v>
      </c>
      <c r="AF12" s="61">
        <f>SUMIFS(Fev!$K$5:$K$605,Fev!$C$5:$C$605,'Resumo (2)'!E12,Fev!$V$5:$V$605,"Despesa",Fev!$L$5:$L$605,"Não Pago")</f>
        <v>0</v>
      </c>
      <c r="AG12" s="61">
        <f>SUMIFS(Mar!$K$5:$K$605,Mar!$C$5:$C$605,'Resumo (2)'!E12,Mar!$V$5:$V$605,"Despesa",Mar!$L$5:$L$605,"Não Pago")</f>
        <v>0</v>
      </c>
      <c r="AH12" s="61">
        <f>SUMIFS(Abr!$K$5:$K$605,Abr!$C$5:$C$605,'Resumo (2)'!E12,Abr!$V$5:$V$605,"Despesa",Abr!$L$5:$L$605,"Não Pago")</f>
        <v>0</v>
      </c>
      <c r="AI12" s="61">
        <f>SUMIFS(Mai!$K$5:$K$605,Mai!$C$5:$C$605,'Resumo (2)'!E12,Mai!$V$5:$V$605,"Despesa",Mai!$L$5:$L$605,"Não Pago")</f>
        <v>0</v>
      </c>
      <c r="AJ12" s="61">
        <f>SUMIFS(Jun!$K$5:$K$605,Jun!$C$5:$C$605,'Resumo (2)'!E12,Jun!$V$5:$V$605,"Despesa",Jun!$L$5:$L$605,"Não Pago")</f>
        <v>0</v>
      </c>
      <c r="AK12" s="61">
        <f>SUMIFS(Jul!$K$5:$K$605,Jul!$C$5:$C$605,'Resumo (2)'!E12,Jul!$V$5:$V$605,"Despesa",Jul!$L$5:$L$605,"Não Pago")</f>
        <v>0</v>
      </c>
      <c r="AL12" s="61">
        <f>SUMIFS(Ago!$K$5:$K$596,Ago!$C$5:$C$596,'Resumo (2)'!E12,Ago!$V$5:$V$596,"Despesa",Ago!$L$5:$L$596,"Não Pago")</f>
        <v>0</v>
      </c>
      <c r="AM12" s="61">
        <f>SUMIFS(Set!$K$5:$K$605,Set!$C$5:$C$605,'Resumo (2)'!E12,Set!$V$5:$V$605,"Despesa",Set!$L$5:$L$605,"Não Pago")</f>
        <v>0</v>
      </c>
      <c r="AN12" s="61">
        <f>SUMIFS(Out!$K$5:$K$605,Out!$C$5:$C$605,'Resumo (2)'!E12,Out!$V$5:$V$605,"Despesa",Out!$L$5:$L$605,"Não Pago")</f>
        <v>0</v>
      </c>
      <c r="AO12" s="61">
        <f>SUMIFS(Nov!$K$5:$K$605,Nov!$C$5:$C$605,'Resumo (2)'!E12,Nov!$V$5:$V$605,"Despesa",Nov!$L$5:$L$605,"Não Pago")</f>
        <v>0</v>
      </c>
      <c r="AP12" s="61">
        <f>SUMIFS(Dez!$K$5:$K$605,Dez!$C$5:$C$605,'Resumo (2)'!E12,Dez!$V$5:$V$605,"Despesa",Dez!$L$5:$L$605,"Não Pago")</f>
        <v>0</v>
      </c>
    </row>
    <row r="13" spans="1:42" ht="25.5" customHeight="1" thickTop="1" thickBot="1" x14ac:dyDescent="0.3">
      <c r="A13" s="209"/>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SUMIFS(Jan!$K$5:$K$586,Jan!$C$5:$C$586,'Resumo (2)'!E13,Jan!$V$5:$V$586,"Despesa",Jan!$L$5:$L$586,"Não Pago")</f>
        <v>0</v>
      </c>
      <c r="AF13" s="61">
        <f>SUMIFS(Fev!$K$5:$K$605,Fev!$C$5:$C$605,'Resumo (2)'!E13,Fev!$V$5:$V$605,"Despesa",Fev!$L$5:$L$605,"Não Pago")</f>
        <v>0</v>
      </c>
      <c r="AG13" s="61">
        <f>SUMIFS(Mar!$K$5:$K$605,Mar!$C$5:$C$605,'Resumo (2)'!E13,Mar!$V$5:$V$605,"Despesa",Mar!$L$5:$L$605,"Não Pago")</f>
        <v>0</v>
      </c>
      <c r="AH13" s="61">
        <f>SUMIFS(Abr!$K$5:$K$605,Abr!$C$5:$C$605,'Resumo (2)'!E13,Abr!$V$5:$V$605,"Despesa",Abr!$L$5:$L$605,"Não Pago")</f>
        <v>0</v>
      </c>
      <c r="AI13" s="61">
        <f>SUMIFS(Mai!$K$5:$K$605,Mai!$C$5:$C$605,'Resumo (2)'!E13,Mai!$V$5:$V$605,"Despesa",Mai!$L$5:$L$605,"Não Pago")</f>
        <v>0</v>
      </c>
      <c r="AJ13" s="61">
        <f>SUMIFS(Jun!$K$5:$K$605,Jun!$C$5:$C$605,'Resumo (2)'!E13,Jun!$V$5:$V$605,"Despesa",Jun!$L$5:$L$605,"Não Pago")</f>
        <v>0</v>
      </c>
      <c r="AK13" s="61">
        <f>SUMIFS(Jul!$K$5:$K$605,Jul!$C$5:$C$605,'Resumo (2)'!E13,Jul!$V$5:$V$605,"Despesa",Jul!$L$5:$L$605,"Não Pago")</f>
        <v>0</v>
      </c>
      <c r="AL13" s="61">
        <f>SUMIFS(Ago!$K$5:$K$596,Ago!$C$5:$C$596,'Resumo (2)'!E13,Ago!$V$5:$V$596,"Despesa",Ago!$L$5:$L$596,"Não Pago")</f>
        <v>0</v>
      </c>
      <c r="AM13" s="61">
        <f>SUMIFS(Set!$K$5:$K$605,Set!$C$5:$C$605,'Resumo (2)'!E13,Set!$V$5:$V$605,"Despesa",Set!$L$5:$L$605,"Não Pago")</f>
        <v>0</v>
      </c>
      <c r="AN13" s="61">
        <f>SUMIFS(Out!$K$5:$K$605,Out!$C$5:$C$605,'Resumo (2)'!E13,Out!$V$5:$V$605,"Despesa",Out!$L$5:$L$605,"Não Pago")</f>
        <v>0</v>
      </c>
      <c r="AO13" s="61">
        <f>SUMIFS(Nov!$K$5:$K$605,Nov!$C$5:$C$605,'Resumo (2)'!E13,Nov!$V$5:$V$605,"Despesa",Nov!$L$5:$L$605,"Não Pago")</f>
        <v>0</v>
      </c>
      <c r="AP13" s="61">
        <f>SUMIFS(Dez!$K$5:$K$605,Dez!$C$5:$C$605,'Resumo (2)'!E13,Dez!$V$5:$V$605,"Despesa",Dez!$L$5:$L$605,"Não Pago")</f>
        <v>0</v>
      </c>
    </row>
    <row r="14" spans="1:42" ht="25.5" customHeight="1" thickTop="1" thickBot="1" x14ac:dyDescent="0.3">
      <c r="A14" s="209"/>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SUMIFS(Jan!$K$5:$K$586,Jan!$C$5:$C$586,'Resumo (2)'!E14,Jan!$V$5:$V$586,"Despesa",Jan!$L$5:$L$586,"Não Pago")</f>
        <v>0</v>
      </c>
      <c r="AF14" s="61">
        <f>SUMIFS(Fev!$K$5:$K$605,Fev!$C$5:$C$605,'Resumo (2)'!E14,Fev!$V$5:$V$605,"Despesa",Fev!$L$5:$L$605,"Não Pago")</f>
        <v>0</v>
      </c>
      <c r="AG14" s="61">
        <f>SUMIFS(Mar!$K$5:$K$605,Mar!$C$5:$C$605,'Resumo (2)'!E14,Mar!$V$5:$V$605,"Despesa",Mar!$L$5:$L$605,"Não Pago")</f>
        <v>0</v>
      </c>
      <c r="AH14" s="61">
        <f>SUMIFS(Abr!$K$5:$K$605,Abr!$C$5:$C$605,'Resumo (2)'!E14,Abr!$V$5:$V$605,"Despesa",Abr!$L$5:$L$605,"Não Pago")</f>
        <v>0</v>
      </c>
      <c r="AI14" s="61">
        <f>SUMIFS(Mai!$K$5:$K$605,Mai!$C$5:$C$605,'Resumo (2)'!E14,Mai!$V$5:$V$605,"Despesa",Mai!$L$5:$L$605,"Não Pago")</f>
        <v>0</v>
      </c>
      <c r="AJ14" s="61">
        <f>SUMIFS(Jun!$K$5:$K$605,Jun!$C$5:$C$605,'Resumo (2)'!E14,Jun!$V$5:$V$605,"Despesa",Jun!$L$5:$L$605,"Não Pago")</f>
        <v>0</v>
      </c>
      <c r="AK14" s="61">
        <f>SUMIFS(Jul!$K$5:$K$605,Jul!$C$5:$C$605,'Resumo (2)'!E14,Jul!$V$5:$V$605,"Despesa",Jul!$L$5:$L$605,"Não Pago")</f>
        <v>0</v>
      </c>
      <c r="AL14" s="61">
        <f>SUMIFS(Ago!$K$5:$K$596,Ago!$C$5:$C$596,'Resumo (2)'!E14,Ago!$V$5:$V$596,"Despesa",Ago!$L$5:$L$596,"Não Pago")</f>
        <v>0</v>
      </c>
      <c r="AM14" s="61">
        <f>SUMIFS(Set!$K$5:$K$605,Set!$C$5:$C$605,'Resumo (2)'!E14,Set!$V$5:$V$605,"Despesa",Set!$L$5:$L$605,"Não Pago")</f>
        <v>0</v>
      </c>
      <c r="AN14" s="61">
        <f>SUMIFS(Out!$K$5:$K$605,Out!$C$5:$C$605,'Resumo (2)'!E14,Out!$V$5:$V$605,"Despesa",Out!$L$5:$L$605,"Não Pago")</f>
        <v>0</v>
      </c>
      <c r="AO14" s="61">
        <f>SUMIFS(Nov!$K$5:$K$605,Nov!$C$5:$C$605,'Resumo (2)'!E14,Nov!$V$5:$V$605,"Despesa",Nov!$L$5:$L$605,"Não Pago")</f>
        <v>0</v>
      </c>
      <c r="AP14" s="61">
        <f>SUMIFS(Dez!$K$5:$K$605,Dez!$C$5:$C$605,'Resumo (2)'!E14,Dez!$V$5:$V$605,"Despesa",Dez!$L$5:$L$605,"Não Pago")</f>
        <v>0</v>
      </c>
    </row>
    <row r="15" spans="1:42" ht="25.5" customHeight="1" thickTop="1" thickBot="1" x14ac:dyDescent="0.3">
      <c r="A15" s="209"/>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SUMIFS(Jan!$K$5:$K$586,Jan!$C$5:$C$586,'Resumo (2)'!E15,Jan!$V$5:$V$586,"Despesa",Jan!$L$5:$L$586,"Não Pago")</f>
        <v>0</v>
      </c>
      <c r="AF15" s="61">
        <f>SUMIFS(Fev!$K$5:$K$605,Fev!$C$5:$C$605,'Resumo (2)'!E15,Fev!$V$5:$V$605,"Despesa",Fev!$L$5:$L$605,"Não Pago")</f>
        <v>0</v>
      </c>
      <c r="AG15" s="61">
        <f>SUMIFS(Mar!$K$5:$K$605,Mar!$C$5:$C$605,'Resumo (2)'!E15,Mar!$V$5:$V$605,"Despesa",Mar!$L$5:$L$605,"Não Pago")</f>
        <v>0</v>
      </c>
      <c r="AH15" s="61">
        <f>SUMIFS(Abr!$K$5:$K$605,Abr!$C$5:$C$605,'Resumo (2)'!E15,Abr!$V$5:$V$605,"Despesa",Abr!$L$5:$L$605,"Não Pago")</f>
        <v>0</v>
      </c>
      <c r="AI15" s="61">
        <f>SUMIFS(Mai!$K$5:$K$605,Mai!$C$5:$C$605,'Resumo (2)'!E15,Mai!$V$5:$V$605,"Despesa",Mai!$L$5:$L$605,"Não Pago")</f>
        <v>0</v>
      </c>
      <c r="AJ15" s="61">
        <f>SUMIFS(Jun!$K$5:$K$605,Jun!$C$5:$C$605,'Resumo (2)'!E15,Jun!$V$5:$V$605,"Despesa",Jun!$L$5:$L$605,"Não Pago")</f>
        <v>0</v>
      </c>
      <c r="AK15" s="61">
        <f>SUMIFS(Jul!$K$5:$K$605,Jul!$C$5:$C$605,'Resumo (2)'!E15,Jul!$V$5:$V$605,"Despesa",Jul!$L$5:$L$605,"Não Pago")</f>
        <v>0</v>
      </c>
      <c r="AL15" s="61">
        <f>SUMIFS(Ago!$K$5:$K$596,Ago!$C$5:$C$596,'Resumo (2)'!E15,Ago!$V$5:$V$596,"Despesa",Ago!$L$5:$L$596,"Não Pago")</f>
        <v>0</v>
      </c>
      <c r="AM15" s="61">
        <f>SUMIFS(Set!$K$5:$K$605,Set!$C$5:$C$605,'Resumo (2)'!E15,Set!$V$5:$V$605,"Despesa",Set!$L$5:$L$605,"Não Pago")</f>
        <v>0</v>
      </c>
      <c r="AN15" s="61">
        <f>SUMIFS(Out!$K$5:$K$605,Out!$C$5:$C$605,'Resumo (2)'!E15,Out!$V$5:$V$605,"Despesa",Out!$L$5:$L$605,"Não Pago")</f>
        <v>0</v>
      </c>
      <c r="AO15" s="61">
        <f>SUMIFS(Nov!$K$5:$K$605,Nov!$C$5:$C$605,'Resumo (2)'!E15,Nov!$V$5:$V$605,"Despesa",Nov!$L$5:$L$605,"Não Pago")</f>
        <v>0</v>
      </c>
      <c r="AP15" s="61">
        <f>SUMIFS(Dez!$K$5:$K$605,Dez!$C$5:$C$605,'Resumo (2)'!E15,Dez!$V$5:$V$605,"Despesa",Dez!$L$5:$L$605,"Não Pago")</f>
        <v>0</v>
      </c>
    </row>
    <row r="16" spans="1:42" ht="25.5" customHeight="1" thickTop="1" thickBot="1" x14ac:dyDescent="0.3">
      <c r="A16" s="209"/>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SUMIFS(Jan!$K$5:$K$586,Jan!$C$5:$C$586,'Resumo (2)'!E16,Jan!$V$5:$V$586,"Despesa",Jan!$L$5:$L$586,"Não Pago")</f>
        <v>0</v>
      </c>
      <c r="AF16" s="61">
        <f>SUMIFS(Fev!$K$5:$K$605,Fev!$C$5:$C$605,'Resumo (2)'!E16,Fev!$V$5:$V$605,"Despesa",Fev!$L$5:$L$605,"Não Pago")</f>
        <v>0</v>
      </c>
      <c r="AG16" s="61">
        <f>SUMIFS(Mar!$K$5:$K$605,Mar!$C$5:$C$605,'Resumo (2)'!E16,Mar!$V$5:$V$605,"Despesa",Mar!$L$5:$L$605,"Não Pago")</f>
        <v>0</v>
      </c>
      <c r="AH16" s="61">
        <f>SUMIFS(Abr!$K$5:$K$605,Abr!$C$5:$C$605,'Resumo (2)'!E16,Abr!$V$5:$V$605,"Despesa",Abr!$L$5:$L$605,"Não Pago")</f>
        <v>0</v>
      </c>
      <c r="AI16" s="61">
        <f>SUMIFS(Mai!$K$5:$K$605,Mai!$C$5:$C$605,'Resumo (2)'!E16,Mai!$V$5:$V$605,"Despesa",Mai!$L$5:$L$605,"Não Pago")</f>
        <v>0</v>
      </c>
      <c r="AJ16" s="61">
        <f>SUMIFS(Jun!$K$5:$K$605,Jun!$C$5:$C$605,'Resumo (2)'!E16,Jun!$V$5:$V$605,"Despesa",Jun!$L$5:$L$605,"Não Pago")</f>
        <v>0</v>
      </c>
      <c r="AK16" s="61">
        <f>SUMIFS(Jul!$K$5:$K$605,Jul!$C$5:$C$605,'Resumo (2)'!E16,Jul!$V$5:$V$605,"Despesa",Jul!$L$5:$L$605,"Não Pago")</f>
        <v>0</v>
      </c>
      <c r="AL16" s="61">
        <f>SUMIFS(Ago!$K$5:$K$596,Ago!$C$5:$C$596,'Resumo (2)'!E16,Ago!$V$5:$V$596,"Despesa",Ago!$L$5:$L$596,"Não Pago")</f>
        <v>0</v>
      </c>
      <c r="AM16" s="61">
        <f>SUMIFS(Set!$K$5:$K$605,Set!$C$5:$C$605,'Resumo (2)'!E16,Set!$V$5:$V$605,"Despesa",Set!$L$5:$L$605,"Não Pago")</f>
        <v>0</v>
      </c>
      <c r="AN16" s="61">
        <f>SUMIFS(Out!$K$5:$K$605,Out!$C$5:$C$605,'Resumo (2)'!E16,Out!$V$5:$V$605,"Despesa",Out!$L$5:$L$605,"Não Pago")</f>
        <v>0</v>
      </c>
      <c r="AO16" s="61">
        <f>SUMIFS(Nov!$K$5:$K$605,Nov!$C$5:$C$605,'Resumo (2)'!E16,Nov!$V$5:$V$605,"Despesa",Nov!$L$5:$L$605,"Não Pago")</f>
        <v>0</v>
      </c>
      <c r="AP16" s="61">
        <f>SUMIFS(Dez!$K$5:$K$605,Dez!$C$5:$C$605,'Resumo (2)'!E16,Dez!$V$5:$V$605,"Despesa",Dez!$L$5:$L$605,"Não Pago")</f>
        <v>0</v>
      </c>
    </row>
    <row r="17" spans="1:42" ht="25.5" customHeight="1" thickTop="1" thickBot="1" x14ac:dyDescent="0.3">
      <c r="A17" s="209"/>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SUMIFS(Jan!$K$5:$K$586,Jan!$C$5:$C$586,'Resumo (2)'!E17,Jan!$V$5:$V$586,"Despesa",Jan!$L$5:$L$586,"Não Pago")</f>
        <v>0</v>
      </c>
      <c r="AF17" s="61">
        <f>SUMIFS(Fev!$K$5:$K$605,Fev!$C$5:$C$605,'Resumo (2)'!E17,Fev!$V$5:$V$605,"Despesa",Fev!$L$5:$L$605,"Não Pago")</f>
        <v>0</v>
      </c>
      <c r="AG17" s="61">
        <f>SUMIFS(Mar!$K$5:$K$605,Mar!$C$5:$C$605,'Resumo (2)'!E17,Mar!$V$5:$V$605,"Despesa",Mar!$L$5:$L$605,"Não Pago")</f>
        <v>0</v>
      </c>
      <c r="AH17" s="61">
        <f>SUMIFS(Abr!$K$5:$K$605,Abr!$C$5:$C$605,'Resumo (2)'!E17,Abr!$V$5:$V$605,"Despesa",Abr!$L$5:$L$605,"Não Pago")</f>
        <v>0</v>
      </c>
      <c r="AI17" s="61">
        <f>SUMIFS(Mai!$K$5:$K$605,Mai!$C$5:$C$605,'Resumo (2)'!E17,Mai!$V$5:$V$605,"Despesa",Mai!$L$5:$L$605,"Não Pago")</f>
        <v>0</v>
      </c>
      <c r="AJ17" s="61">
        <f>SUMIFS(Jun!$K$5:$K$605,Jun!$C$5:$C$605,'Resumo (2)'!E17,Jun!$V$5:$V$605,"Despesa",Jun!$L$5:$L$605,"Não Pago")</f>
        <v>0</v>
      </c>
      <c r="AK17" s="61">
        <f>SUMIFS(Jul!$K$5:$K$605,Jul!$C$5:$C$605,'Resumo (2)'!E17,Jul!$V$5:$V$605,"Despesa",Jul!$L$5:$L$605,"Não Pago")</f>
        <v>0</v>
      </c>
      <c r="AL17" s="61">
        <f>SUMIFS(Ago!$K$5:$K$596,Ago!$C$5:$C$596,'Resumo (2)'!E17,Ago!$V$5:$V$596,"Despesa",Ago!$L$5:$L$596,"Não Pago")</f>
        <v>0</v>
      </c>
      <c r="AM17" s="61">
        <f>SUMIFS(Set!$K$5:$K$605,Set!$C$5:$C$605,'Resumo (2)'!E17,Set!$V$5:$V$605,"Despesa",Set!$L$5:$L$605,"Não Pago")</f>
        <v>0</v>
      </c>
      <c r="AN17" s="61">
        <f>SUMIFS(Out!$K$5:$K$605,Out!$C$5:$C$605,'Resumo (2)'!E17,Out!$V$5:$V$605,"Despesa",Out!$L$5:$L$605,"Não Pago")</f>
        <v>0</v>
      </c>
      <c r="AO17" s="61">
        <f>SUMIFS(Nov!$K$5:$K$605,Nov!$C$5:$C$605,'Resumo (2)'!E17,Nov!$V$5:$V$605,"Despesa",Nov!$L$5:$L$605,"Não Pago")</f>
        <v>0</v>
      </c>
      <c r="AP17" s="61">
        <f>SUMIFS(Dez!$K$5:$K$605,Dez!$C$5:$C$605,'Resumo (2)'!E17,Dez!$V$5:$V$605,"Despesa",Dez!$L$5:$L$605,"Não Pago")</f>
        <v>0</v>
      </c>
    </row>
    <row r="18" spans="1:42" ht="25.5" customHeight="1" thickTop="1" thickBot="1" x14ac:dyDescent="0.3">
      <c r="A18" s="209"/>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SUMIFS(Jan!$K$5:$K$586,Jan!$C$5:$C$586,'Resumo (2)'!E18,Jan!$V$5:$V$586,"Despesa",Jan!$L$5:$L$586,"Não Pago")</f>
        <v>0</v>
      </c>
      <c r="AF18" s="61">
        <f>SUMIFS(Fev!$K$5:$K$605,Fev!$C$5:$C$605,'Resumo (2)'!E18,Fev!$V$5:$V$605,"Despesa",Fev!$L$5:$L$605,"Não Pago")</f>
        <v>0</v>
      </c>
      <c r="AG18" s="61">
        <f>SUMIFS(Mar!$K$5:$K$605,Mar!$C$5:$C$605,'Resumo (2)'!E18,Mar!$V$5:$V$605,"Despesa",Mar!$L$5:$L$605,"Não Pago")</f>
        <v>0</v>
      </c>
      <c r="AH18" s="61">
        <f>SUMIFS(Abr!$K$5:$K$605,Abr!$C$5:$C$605,'Resumo (2)'!E18,Abr!$V$5:$V$605,"Despesa",Abr!$L$5:$L$605,"Não Pago")</f>
        <v>0</v>
      </c>
      <c r="AI18" s="61">
        <f>SUMIFS(Mai!$K$5:$K$605,Mai!$C$5:$C$605,'Resumo (2)'!E18,Mai!$V$5:$V$605,"Despesa",Mai!$L$5:$L$605,"Não Pago")</f>
        <v>0</v>
      </c>
      <c r="AJ18" s="61">
        <f>SUMIFS(Jun!$K$5:$K$605,Jun!$C$5:$C$605,'Resumo (2)'!E18,Jun!$V$5:$V$605,"Despesa",Jun!$L$5:$L$605,"Não Pago")</f>
        <v>0</v>
      </c>
      <c r="AK18" s="61">
        <f>SUMIFS(Jul!$K$5:$K$605,Jul!$C$5:$C$605,'Resumo (2)'!E18,Jul!$V$5:$V$605,"Despesa",Jul!$L$5:$L$605,"Não Pago")</f>
        <v>0</v>
      </c>
      <c r="AL18" s="61">
        <f>SUMIFS(Ago!$K$5:$K$596,Ago!$C$5:$C$596,'Resumo (2)'!E18,Ago!$V$5:$V$596,"Despesa",Ago!$L$5:$L$596,"Não Pago")</f>
        <v>0</v>
      </c>
      <c r="AM18" s="61">
        <f>SUMIFS(Set!$K$5:$K$605,Set!$C$5:$C$605,'Resumo (2)'!E18,Set!$V$5:$V$605,"Despesa",Set!$L$5:$L$605,"Não Pago")</f>
        <v>0</v>
      </c>
      <c r="AN18" s="61">
        <f>SUMIFS(Out!$K$5:$K$605,Out!$C$5:$C$605,'Resumo (2)'!E18,Out!$V$5:$V$605,"Despesa",Out!$L$5:$L$605,"Não Pago")</f>
        <v>0</v>
      </c>
      <c r="AO18" s="61">
        <f>SUMIFS(Nov!$K$5:$K$605,Nov!$C$5:$C$605,'Resumo (2)'!E18,Nov!$V$5:$V$605,"Despesa",Nov!$L$5:$L$605,"Não Pago")</f>
        <v>0</v>
      </c>
      <c r="AP18" s="61">
        <f>SUMIFS(Dez!$K$5:$K$605,Dez!$C$5:$C$605,'Resumo (2)'!E18,Dez!$V$5:$V$605,"Despesa",Dez!$L$5:$L$605,"Não Pago")</f>
        <v>0</v>
      </c>
    </row>
    <row r="19" spans="1:42" ht="25.5" customHeight="1" thickTop="1" thickBot="1" x14ac:dyDescent="0.3">
      <c r="A19" s="209"/>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SUMIFS(Jan!$K$5:$K$586,Jan!$C$5:$C$586,'Resumo (2)'!E19,Jan!$V$5:$V$586,"Despesa",Jan!$L$5:$L$586,"Não Pago")</f>
        <v>0</v>
      </c>
      <c r="AF19" s="61">
        <f>SUMIFS(Fev!$K$5:$K$605,Fev!$C$5:$C$605,'Resumo (2)'!E19,Fev!$V$5:$V$605,"Despesa",Fev!$L$5:$L$605,"Não Pago")</f>
        <v>0</v>
      </c>
      <c r="AG19" s="61">
        <f>SUMIFS(Mar!$K$5:$K$605,Mar!$C$5:$C$605,'Resumo (2)'!E19,Mar!$V$5:$V$605,"Despesa",Mar!$L$5:$L$605,"Não Pago")</f>
        <v>0</v>
      </c>
      <c r="AH19" s="61">
        <f>SUMIFS(Abr!$K$5:$K$605,Abr!$C$5:$C$605,'Resumo (2)'!E19,Abr!$V$5:$V$605,"Despesa",Abr!$L$5:$L$605,"Não Pago")</f>
        <v>0</v>
      </c>
      <c r="AI19" s="61">
        <f>SUMIFS(Mai!$K$5:$K$605,Mai!$C$5:$C$605,'Resumo (2)'!E19,Mai!$V$5:$V$605,"Despesa",Mai!$L$5:$L$605,"Não Pago")</f>
        <v>0</v>
      </c>
      <c r="AJ19" s="61">
        <f>SUMIFS(Jun!$K$5:$K$605,Jun!$C$5:$C$605,'Resumo (2)'!E19,Jun!$V$5:$V$605,"Despesa",Jun!$L$5:$L$605,"Não Pago")</f>
        <v>0</v>
      </c>
      <c r="AK19" s="61">
        <f>SUMIFS(Jul!$K$5:$K$605,Jul!$C$5:$C$605,'Resumo (2)'!E19,Jul!$V$5:$V$605,"Despesa",Jul!$L$5:$L$605,"Não Pago")</f>
        <v>0</v>
      </c>
      <c r="AL19" s="61">
        <f>SUMIFS(Ago!$K$5:$K$596,Ago!$C$5:$C$596,'Resumo (2)'!E19,Ago!$V$5:$V$596,"Despesa",Ago!$L$5:$L$596,"Não Pago")</f>
        <v>0</v>
      </c>
      <c r="AM19" s="61">
        <f>SUMIFS(Set!$K$5:$K$605,Set!$C$5:$C$605,'Resumo (2)'!E19,Set!$V$5:$V$605,"Despesa",Set!$L$5:$L$605,"Não Pago")</f>
        <v>0</v>
      </c>
      <c r="AN19" s="61">
        <f>SUMIFS(Out!$K$5:$K$605,Out!$C$5:$C$605,'Resumo (2)'!E19,Out!$V$5:$V$605,"Despesa",Out!$L$5:$L$605,"Não Pago")</f>
        <v>0</v>
      </c>
      <c r="AO19" s="61">
        <f>SUMIFS(Nov!$K$5:$K$605,Nov!$C$5:$C$605,'Resumo (2)'!E19,Nov!$V$5:$V$605,"Despesa",Nov!$L$5:$L$605,"Não Pago")</f>
        <v>0</v>
      </c>
      <c r="AP19" s="61">
        <f>SUMIFS(Dez!$K$5:$K$605,Dez!$C$5:$C$605,'Resumo (2)'!E19,Dez!$V$5:$V$605,"Despesa",Dez!$L$5:$L$605,"Não Pago")</f>
        <v>0</v>
      </c>
    </row>
    <row r="20" spans="1:42" ht="25.5" customHeight="1" thickTop="1" thickBot="1" x14ac:dyDescent="0.3">
      <c r="A20" s="209"/>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SUMIFS(Jan!$K$5:$K$586,Jan!$C$5:$C$586,'Resumo (2)'!E20,Jan!$V$5:$V$586,"Despesa",Jan!$L$5:$L$586,"Não Pago")</f>
        <v>0</v>
      </c>
      <c r="AF20" s="61">
        <f>SUMIFS(Fev!$K$5:$K$605,Fev!$C$5:$C$605,'Resumo (2)'!E20,Fev!$V$5:$V$605,"Despesa",Fev!$L$5:$L$605,"Não Pago")</f>
        <v>0</v>
      </c>
      <c r="AG20" s="61">
        <f>SUMIFS(Mar!$K$5:$K$605,Mar!$C$5:$C$605,'Resumo (2)'!E20,Mar!$V$5:$V$605,"Despesa",Mar!$L$5:$L$605,"Não Pago")</f>
        <v>0</v>
      </c>
      <c r="AH20" s="61">
        <f>SUMIFS(Abr!$K$5:$K$605,Abr!$C$5:$C$605,'Resumo (2)'!E20,Abr!$V$5:$V$605,"Despesa",Abr!$L$5:$L$605,"Não Pago")</f>
        <v>0</v>
      </c>
      <c r="AI20" s="61">
        <f>SUMIFS(Mai!$K$5:$K$605,Mai!$C$5:$C$605,'Resumo (2)'!E20,Mai!$V$5:$V$605,"Despesa",Mai!$L$5:$L$605,"Não Pago")</f>
        <v>0</v>
      </c>
      <c r="AJ20" s="61">
        <f>SUMIFS(Jun!$K$5:$K$605,Jun!$C$5:$C$605,'Resumo (2)'!E20,Jun!$V$5:$V$605,"Despesa",Jun!$L$5:$L$605,"Não Pago")</f>
        <v>0</v>
      </c>
      <c r="AK20" s="61">
        <f>SUMIFS(Jul!$K$5:$K$605,Jul!$C$5:$C$605,'Resumo (2)'!E20,Jul!$V$5:$V$605,"Despesa",Jul!$L$5:$L$605,"Não Pago")</f>
        <v>0</v>
      </c>
      <c r="AL20" s="61">
        <f>SUMIFS(Ago!$K$5:$K$596,Ago!$C$5:$C$596,'Resumo (2)'!E20,Ago!$V$5:$V$596,"Despesa",Ago!$L$5:$L$596,"Não Pago")</f>
        <v>0</v>
      </c>
      <c r="AM20" s="61">
        <f>SUMIFS(Set!$K$5:$K$605,Set!$C$5:$C$605,'Resumo (2)'!E20,Set!$V$5:$V$605,"Despesa",Set!$L$5:$L$605,"Não Pago")</f>
        <v>0</v>
      </c>
      <c r="AN20" s="61">
        <f>SUMIFS(Out!$K$5:$K$605,Out!$C$5:$C$605,'Resumo (2)'!E20,Out!$V$5:$V$605,"Despesa",Out!$L$5:$L$605,"Não Pago")</f>
        <v>0</v>
      </c>
      <c r="AO20" s="61">
        <f>SUMIFS(Nov!$K$5:$K$605,Nov!$C$5:$C$605,'Resumo (2)'!E20,Nov!$V$5:$V$605,"Despesa",Nov!$L$5:$L$605,"Não Pago")</f>
        <v>0</v>
      </c>
      <c r="AP20" s="61">
        <f>SUMIFS(Dez!$K$5:$K$605,Dez!$C$5:$C$605,'Resumo (2)'!E20,Dez!$V$5:$V$605,"Despesa",Dez!$L$5:$L$605,"Não Pago")</f>
        <v>0</v>
      </c>
    </row>
    <row r="21" spans="1:42" ht="25.5" customHeight="1" thickTop="1" thickBot="1" x14ac:dyDescent="0.3">
      <c r="A21" s="209"/>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SUMIFS(Jan!$K$5:$K$586,Jan!$C$5:$C$586,'Resumo (2)'!E21,Jan!$V$5:$V$586,"Despesa",Jan!$L$5:$L$586,"Não Pago")</f>
        <v>0</v>
      </c>
      <c r="AF21" s="61">
        <f>SUMIFS(Fev!$K$5:$K$605,Fev!$C$5:$C$605,'Resumo (2)'!E21,Fev!$V$5:$V$605,"Despesa",Fev!$L$5:$L$605,"Não Pago")</f>
        <v>0</v>
      </c>
      <c r="AG21" s="61">
        <f>SUMIFS(Mar!$K$5:$K$605,Mar!$C$5:$C$605,'Resumo (2)'!E21,Mar!$V$5:$V$605,"Despesa",Mar!$L$5:$L$605,"Não Pago")</f>
        <v>0</v>
      </c>
      <c r="AH21" s="61">
        <f>SUMIFS(Abr!$K$5:$K$605,Abr!$C$5:$C$605,'Resumo (2)'!E21,Abr!$V$5:$V$605,"Despesa",Abr!$L$5:$L$605,"Não Pago")</f>
        <v>0</v>
      </c>
      <c r="AI21" s="61">
        <f>SUMIFS(Mai!$K$5:$K$605,Mai!$C$5:$C$605,'Resumo (2)'!E21,Mai!$V$5:$V$605,"Despesa",Mai!$L$5:$L$605,"Não Pago")</f>
        <v>0</v>
      </c>
      <c r="AJ21" s="61">
        <f>SUMIFS(Jun!$K$5:$K$605,Jun!$C$5:$C$605,'Resumo (2)'!E21,Jun!$V$5:$V$605,"Despesa",Jun!$L$5:$L$605,"Não Pago")</f>
        <v>0</v>
      </c>
      <c r="AK21" s="61">
        <f>SUMIFS(Jul!$K$5:$K$605,Jul!$C$5:$C$605,'Resumo (2)'!E21,Jul!$V$5:$V$605,"Despesa",Jul!$L$5:$L$605,"Não Pago")</f>
        <v>0</v>
      </c>
      <c r="AL21" s="61">
        <f>SUMIFS(Ago!$K$5:$K$596,Ago!$C$5:$C$596,'Resumo (2)'!E21,Ago!$V$5:$V$596,"Despesa",Ago!$L$5:$L$596,"Não Pago")</f>
        <v>0</v>
      </c>
      <c r="AM21" s="61">
        <f>SUMIFS(Set!$K$5:$K$605,Set!$C$5:$C$605,'Resumo (2)'!E21,Set!$V$5:$V$605,"Despesa",Set!$L$5:$L$605,"Não Pago")</f>
        <v>0</v>
      </c>
      <c r="AN21" s="61">
        <f>SUMIFS(Out!$K$5:$K$605,Out!$C$5:$C$605,'Resumo (2)'!E21,Out!$V$5:$V$605,"Despesa",Out!$L$5:$L$605,"Não Pago")</f>
        <v>0</v>
      </c>
      <c r="AO21" s="61">
        <f>SUMIFS(Nov!$K$5:$K$605,Nov!$C$5:$C$605,'Resumo (2)'!E21,Nov!$V$5:$V$605,"Despesa",Nov!$L$5:$L$605,"Não Pago")</f>
        <v>0</v>
      </c>
      <c r="AP21" s="61">
        <f>SUMIFS(Dez!$K$5:$K$605,Dez!$C$5:$C$605,'Resumo (2)'!E21,Dez!$V$5:$V$605,"Despesa",Dez!$L$5:$L$605,"Não Pago")</f>
        <v>0</v>
      </c>
    </row>
    <row r="22" spans="1:42" ht="25.5" customHeight="1" thickTop="1" thickBot="1" x14ac:dyDescent="0.3">
      <c r="A22" s="209"/>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SUMIFS(Jan!$K$5:$K$586,Jan!$C$5:$C$586,'Resumo (2)'!E22,Jan!$V$5:$V$586,"Despesa",Jan!$L$5:$L$586,"Não Pago")</f>
        <v>0</v>
      </c>
      <c r="AF22" s="61">
        <f>SUMIFS(Fev!$K$5:$K$605,Fev!$C$5:$C$605,'Resumo (2)'!E22,Fev!$V$5:$V$605,"Despesa",Fev!$L$5:$L$605,"Não Pago")</f>
        <v>0</v>
      </c>
      <c r="AG22" s="61">
        <f>SUMIFS(Mar!$K$5:$K$605,Mar!$C$5:$C$605,'Resumo (2)'!E22,Mar!$V$5:$V$605,"Despesa",Mar!$L$5:$L$605,"Não Pago")</f>
        <v>0</v>
      </c>
      <c r="AH22" s="61">
        <f>SUMIFS(Abr!$K$5:$K$605,Abr!$C$5:$C$605,'Resumo (2)'!E22,Abr!$V$5:$V$605,"Despesa",Abr!$L$5:$L$605,"Não Pago")</f>
        <v>0</v>
      </c>
      <c r="AI22" s="61">
        <f>SUMIFS(Mai!$K$5:$K$605,Mai!$C$5:$C$605,'Resumo (2)'!E22,Mai!$V$5:$V$605,"Despesa",Mai!$L$5:$L$605,"Não Pago")</f>
        <v>0</v>
      </c>
      <c r="AJ22" s="61">
        <f>SUMIFS(Jun!$K$5:$K$605,Jun!$C$5:$C$605,'Resumo (2)'!E22,Jun!$V$5:$V$605,"Despesa",Jun!$L$5:$L$605,"Não Pago")</f>
        <v>0</v>
      </c>
      <c r="AK22" s="61">
        <f>SUMIFS(Jul!$K$5:$K$605,Jul!$C$5:$C$605,'Resumo (2)'!E22,Jul!$V$5:$V$605,"Despesa",Jul!$L$5:$L$605,"Não Pago")</f>
        <v>0</v>
      </c>
      <c r="AL22" s="61">
        <f>SUMIFS(Ago!$K$5:$K$596,Ago!$C$5:$C$596,'Resumo (2)'!E22,Ago!$V$5:$V$596,"Despesa",Ago!$L$5:$L$596,"Não Pago")</f>
        <v>0</v>
      </c>
      <c r="AM22" s="61">
        <f>SUMIFS(Set!$K$5:$K$605,Set!$C$5:$C$605,'Resumo (2)'!E22,Set!$V$5:$V$605,"Despesa",Set!$L$5:$L$605,"Não Pago")</f>
        <v>0</v>
      </c>
      <c r="AN22" s="61">
        <f>SUMIFS(Out!$K$5:$K$605,Out!$C$5:$C$605,'Resumo (2)'!E22,Out!$V$5:$V$605,"Despesa",Out!$L$5:$L$605,"Não Pago")</f>
        <v>0</v>
      </c>
      <c r="AO22" s="61">
        <f>SUMIFS(Nov!$K$5:$K$605,Nov!$C$5:$C$605,'Resumo (2)'!E22,Nov!$V$5:$V$605,"Despesa",Nov!$L$5:$L$605,"Não Pago")</f>
        <v>0</v>
      </c>
      <c r="AP22" s="61">
        <f>SUMIFS(Dez!$K$5:$K$605,Dez!$C$5:$C$605,'Resumo (2)'!E22,Dez!$V$5:$V$605,"Despesa",Dez!$L$5:$L$605,"Não Pago")</f>
        <v>0</v>
      </c>
    </row>
    <row r="23" spans="1:42" ht="25.5" customHeight="1" thickTop="1" thickBot="1" x14ac:dyDescent="0.3">
      <c r="A23" s="209"/>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SUMIFS(Jan!$K$5:$K$586,Jan!$C$5:$C$586,'Resumo (2)'!E23,Jan!$V$5:$V$586,"Despesa",Jan!$L$5:$L$586,"Não Pago")</f>
        <v>0</v>
      </c>
      <c r="AF23" s="61">
        <f>SUMIFS(Fev!$K$5:$K$605,Fev!$C$5:$C$605,'Resumo (2)'!E23,Fev!$V$5:$V$605,"Despesa",Fev!$L$5:$L$605,"Não Pago")</f>
        <v>0</v>
      </c>
      <c r="AG23" s="61">
        <f>SUMIFS(Mar!$K$5:$K$605,Mar!$C$5:$C$605,'Resumo (2)'!E23,Mar!$V$5:$V$605,"Despesa",Mar!$L$5:$L$605,"Não Pago")</f>
        <v>0</v>
      </c>
      <c r="AH23" s="61">
        <f>SUMIFS(Abr!$K$5:$K$605,Abr!$C$5:$C$605,'Resumo (2)'!E23,Abr!$V$5:$V$605,"Despesa",Abr!$L$5:$L$605,"Não Pago")</f>
        <v>0</v>
      </c>
      <c r="AI23" s="61">
        <f>SUMIFS(Mai!$K$5:$K$605,Mai!$C$5:$C$605,'Resumo (2)'!E23,Mai!$V$5:$V$605,"Despesa",Mai!$L$5:$L$605,"Não Pago")</f>
        <v>0</v>
      </c>
      <c r="AJ23" s="61">
        <f>SUMIFS(Jun!$K$5:$K$605,Jun!$C$5:$C$605,'Resumo (2)'!E23,Jun!$V$5:$V$605,"Despesa",Jun!$L$5:$L$605,"Não Pago")</f>
        <v>0</v>
      </c>
      <c r="AK23" s="61">
        <f>SUMIFS(Jul!$K$5:$K$605,Jul!$C$5:$C$605,'Resumo (2)'!E23,Jul!$V$5:$V$605,"Despesa",Jul!$L$5:$L$605,"Não Pago")</f>
        <v>0</v>
      </c>
      <c r="AL23" s="61">
        <f>SUMIFS(Ago!$K$5:$K$596,Ago!$C$5:$C$596,'Resumo (2)'!E23,Ago!$V$5:$V$596,"Despesa",Ago!$L$5:$L$596,"Não Pago")</f>
        <v>0</v>
      </c>
      <c r="AM23" s="61">
        <f>SUMIFS(Set!$K$5:$K$605,Set!$C$5:$C$605,'Resumo (2)'!E23,Set!$V$5:$V$605,"Despesa",Set!$L$5:$L$605,"Não Pago")</f>
        <v>0</v>
      </c>
      <c r="AN23" s="61">
        <f>SUMIFS(Out!$K$5:$K$605,Out!$C$5:$C$605,'Resumo (2)'!E23,Out!$V$5:$V$605,"Despesa",Out!$L$5:$L$605,"Não Pago")</f>
        <v>0</v>
      </c>
      <c r="AO23" s="61">
        <f>SUMIFS(Nov!$K$5:$K$605,Nov!$C$5:$C$605,'Resumo (2)'!E23,Nov!$V$5:$V$605,"Despesa",Nov!$L$5:$L$605,"Não Pago")</f>
        <v>0</v>
      </c>
      <c r="AP23" s="61">
        <f>SUMIFS(Dez!$K$5:$K$605,Dez!$C$5:$C$605,'Resumo (2)'!E23,Dez!$V$5:$V$605,"Despesa",Dez!$L$5:$L$605,"Não Pago")</f>
        <v>0</v>
      </c>
    </row>
    <row r="24" spans="1:42" ht="25.5" customHeight="1" thickTop="1" thickBot="1" x14ac:dyDescent="0.3">
      <c r="A24" s="209"/>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SUMIFS(Jan!$K$5:$K$586,Jan!$C$5:$C$586,'Resumo (2)'!E24,Jan!$V$5:$V$586,"Despesa",Jan!$L$5:$L$586,"Não Pago")</f>
        <v>0</v>
      </c>
      <c r="AF24" s="61">
        <f>SUMIFS(Fev!$K$5:$K$605,Fev!$C$5:$C$605,'Resumo (2)'!E24,Fev!$V$5:$V$605,"Despesa",Fev!$L$5:$L$605,"Não Pago")</f>
        <v>0</v>
      </c>
      <c r="AG24" s="61">
        <f>SUMIFS(Mar!$K$5:$K$605,Mar!$C$5:$C$605,'Resumo (2)'!E24,Mar!$V$5:$V$605,"Despesa",Mar!$L$5:$L$605,"Não Pago")</f>
        <v>0</v>
      </c>
      <c r="AH24" s="61">
        <f>SUMIFS(Abr!$K$5:$K$605,Abr!$C$5:$C$605,'Resumo (2)'!E24,Abr!$V$5:$V$605,"Despesa",Abr!$L$5:$L$605,"Não Pago")</f>
        <v>0</v>
      </c>
      <c r="AI24" s="61">
        <f>SUMIFS(Mai!$K$5:$K$605,Mai!$C$5:$C$605,'Resumo (2)'!E24,Mai!$V$5:$V$605,"Despesa",Mai!$L$5:$L$605,"Não Pago")</f>
        <v>0</v>
      </c>
      <c r="AJ24" s="61">
        <f>SUMIFS(Jun!$K$5:$K$605,Jun!$C$5:$C$605,'Resumo (2)'!E24,Jun!$V$5:$V$605,"Despesa",Jun!$L$5:$L$605,"Não Pago")</f>
        <v>0</v>
      </c>
      <c r="AK24" s="61">
        <f>SUMIFS(Jul!$K$5:$K$605,Jul!$C$5:$C$605,'Resumo (2)'!E24,Jul!$V$5:$V$605,"Despesa",Jul!$L$5:$L$605,"Não Pago")</f>
        <v>0</v>
      </c>
      <c r="AL24" s="61">
        <f>SUMIFS(Ago!$K$5:$K$596,Ago!$C$5:$C$596,'Resumo (2)'!E24,Ago!$V$5:$V$596,"Despesa",Ago!$L$5:$L$596,"Não Pago")</f>
        <v>0</v>
      </c>
      <c r="AM24" s="61">
        <f>SUMIFS(Set!$K$5:$K$605,Set!$C$5:$C$605,'Resumo (2)'!E24,Set!$V$5:$V$605,"Despesa",Set!$L$5:$L$605,"Não Pago")</f>
        <v>0</v>
      </c>
      <c r="AN24" s="61">
        <f>SUMIFS(Out!$K$5:$K$605,Out!$C$5:$C$605,'Resumo (2)'!E24,Out!$V$5:$V$605,"Despesa",Out!$L$5:$L$605,"Não Pago")</f>
        <v>0</v>
      </c>
      <c r="AO24" s="61">
        <f>SUMIFS(Nov!$K$5:$K$605,Nov!$C$5:$C$605,'Resumo (2)'!E24,Nov!$V$5:$V$605,"Despesa",Nov!$L$5:$L$605,"Não Pago")</f>
        <v>0</v>
      </c>
      <c r="AP24" s="61">
        <f>SUMIFS(Dez!$K$5:$K$605,Dez!$C$5:$C$605,'Resumo (2)'!E24,Dez!$V$5:$V$605,"Despesa",Dez!$L$5:$L$605,"Não Pago")</f>
        <v>0</v>
      </c>
    </row>
    <row r="25" spans="1:42" ht="25.5" customHeight="1" thickTop="1" thickBot="1" x14ac:dyDescent="0.3">
      <c r="A25" s="209"/>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SUMIFS(Jan!$K$5:$K$586,Jan!$C$5:$C$586,'Resumo (2)'!E25,Jan!$V$5:$V$586,"Despesa",Jan!$L$5:$L$586,"Não Pago")</f>
        <v>0</v>
      </c>
      <c r="AF25" s="61">
        <f>SUMIFS(Fev!$K$5:$K$605,Fev!$C$5:$C$605,'Resumo (2)'!E25,Fev!$V$5:$V$605,"Despesa",Fev!$L$5:$L$605,"Não Pago")</f>
        <v>0</v>
      </c>
      <c r="AG25" s="61">
        <f>SUMIFS(Mar!$K$5:$K$605,Mar!$C$5:$C$605,'Resumo (2)'!E25,Mar!$V$5:$V$605,"Despesa",Mar!$L$5:$L$605,"Não Pago")</f>
        <v>0</v>
      </c>
      <c r="AH25" s="61">
        <f>SUMIFS(Abr!$K$5:$K$605,Abr!$C$5:$C$605,'Resumo (2)'!E25,Abr!$V$5:$V$605,"Despesa",Abr!$L$5:$L$605,"Não Pago")</f>
        <v>0</v>
      </c>
      <c r="AI25" s="61">
        <f>SUMIFS(Mai!$K$5:$K$605,Mai!$C$5:$C$605,'Resumo (2)'!E25,Mai!$V$5:$V$605,"Despesa",Mai!$L$5:$L$605,"Não Pago")</f>
        <v>0</v>
      </c>
      <c r="AJ25" s="61">
        <f>SUMIFS(Jun!$K$5:$K$605,Jun!$C$5:$C$605,'Resumo (2)'!E25,Jun!$V$5:$V$605,"Despesa",Jun!$L$5:$L$605,"Não Pago")</f>
        <v>0</v>
      </c>
      <c r="AK25" s="61">
        <f>SUMIFS(Jul!$K$5:$K$605,Jul!$C$5:$C$605,'Resumo (2)'!E25,Jul!$V$5:$V$605,"Despesa",Jul!$L$5:$L$605,"Não Pago")</f>
        <v>0</v>
      </c>
      <c r="AL25" s="61">
        <f>SUMIFS(Ago!$K$5:$K$596,Ago!$C$5:$C$596,'Resumo (2)'!E25,Ago!$V$5:$V$596,"Despesa",Ago!$L$5:$L$596,"Não Pago")</f>
        <v>0</v>
      </c>
      <c r="AM25" s="61">
        <f>SUMIFS(Set!$K$5:$K$605,Set!$C$5:$C$605,'Resumo (2)'!E25,Set!$V$5:$V$605,"Despesa",Set!$L$5:$L$605,"Não Pago")</f>
        <v>0</v>
      </c>
      <c r="AN25" s="61">
        <f>SUMIFS(Out!$K$5:$K$605,Out!$C$5:$C$605,'Resumo (2)'!E25,Out!$V$5:$V$605,"Despesa",Out!$L$5:$L$605,"Não Pago")</f>
        <v>0</v>
      </c>
      <c r="AO25" s="61">
        <f>SUMIFS(Nov!$K$5:$K$605,Nov!$C$5:$C$605,'Resumo (2)'!E25,Nov!$V$5:$V$605,"Despesa",Nov!$L$5:$L$605,"Não Pago")</f>
        <v>0</v>
      </c>
      <c r="AP25" s="61">
        <f>SUMIFS(Dez!$K$5:$K$605,Dez!$C$5:$C$605,'Resumo (2)'!E25,Dez!$V$5:$V$605,"Despesa",Dez!$L$5:$L$605,"Não Pago")</f>
        <v>0</v>
      </c>
    </row>
    <row r="26" spans="1:42" ht="25.5" customHeight="1" thickTop="1" thickBot="1" x14ac:dyDescent="0.3">
      <c r="A26" s="209"/>
      <c r="E26" s="30">
        <v>20</v>
      </c>
      <c r="F26" s="27">
        <f t="shared" si="0"/>
        <v>2.1</v>
      </c>
      <c r="G26" s="27">
        <f t="shared" si="1"/>
        <v>0</v>
      </c>
      <c r="H26" s="27">
        <f t="shared" si="2"/>
        <v>2.1</v>
      </c>
      <c r="P26" s="61">
        <f t="shared" si="3"/>
        <v>20</v>
      </c>
      <c r="Q26" s="61">
        <f>SUMIFS(Jan!$J$5:$J$586,Jan!$C$5:$C$586,'Resumo (2)'!E26,Jan!$V$5:$V$586,"Receita",Jan!$L$5:$L$586,"Não Pago")</f>
        <v>2.1</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SUMIFS(Jan!$K$5:$K$586,Jan!$C$5:$C$586,'Resumo (2)'!E26,Jan!$V$5:$V$586,"Despesa",Jan!$L$5:$L$586,"Não Pago")</f>
        <v>0</v>
      </c>
      <c r="AF26" s="61">
        <f>SUMIFS(Fev!$K$5:$K$605,Fev!$C$5:$C$605,'Resumo (2)'!E26,Fev!$V$5:$V$605,"Despesa",Fev!$L$5:$L$605,"Não Pago")</f>
        <v>0</v>
      </c>
      <c r="AG26" s="61">
        <f>SUMIFS(Mar!$K$5:$K$605,Mar!$C$5:$C$605,'Resumo (2)'!E26,Mar!$V$5:$V$605,"Despesa",Mar!$L$5:$L$605,"Não Pago")</f>
        <v>0</v>
      </c>
      <c r="AH26" s="61">
        <f>SUMIFS(Abr!$K$5:$K$605,Abr!$C$5:$C$605,'Resumo (2)'!E26,Abr!$V$5:$V$605,"Despesa",Abr!$L$5:$L$605,"Não Pago")</f>
        <v>0</v>
      </c>
      <c r="AI26" s="61">
        <f>SUMIFS(Mai!$K$5:$K$605,Mai!$C$5:$C$605,'Resumo (2)'!E26,Mai!$V$5:$V$605,"Despesa",Mai!$L$5:$L$605,"Não Pago")</f>
        <v>0</v>
      </c>
      <c r="AJ26" s="61">
        <f>SUMIFS(Jun!$K$5:$K$605,Jun!$C$5:$C$605,'Resumo (2)'!E26,Jun!$V$5:$V$605,"Despesa",Jun!$L$5:$L$605,"Não Pago")</f>
        <v>0</v>
      </c>
      <c r="AK26" s="61">
        <f>SUMIFS(Jul!$K$5:$K$605,Jul!$C$5:$C$605,'Resumo (2)'!E26,Jul!$V$5:$V$605,"Despesa",Jul!$L$5:$L$605,"Não Pago")</f>
        <v>0</v>
      </c>
      <c r="AL26" s="61">
        <f>SUMIFS(Ago!$K$5:$K$596,Ago!$C$5:$C$596,'Resumo (2)'!E26,Ago!$V$5:$V$596,"Despesa",Ago!$L$5:$L$596,"Não Pago")</f>
        <v>0</v>
      </c>
      <c r="AM26" s="61">
        <f>SUMIFS(Set!$K$5:$K$605,Set!$C$5:$C$605,'Resumo (2)'!E26,Set!$V$5:$V$605,"Despesa",Set!$L$5:$L$605,"Não Pago")</f>
        <v>0</v>
      </c>
      <c r="AN26" s="61">
        <f>SUMIFS(Out!$K$5:$K$605,Out!$C$5:$C$605,'Resumo (2)'!E26,Out!$V$5:$V$605,"Despesa",Out!$L$5:$L$605,"Não Pago")</f>
        <v>0</v>
      </c>
      <c r="AO26" s="61">
        <f>SUMIFS(Nov!$K$5:$K$605,Nov!$C$5:$C$605,'Resumo (2)'!E26,Nov!$V$5:$V$605,"Despesa",Nov!$L$5:$L$605,"Não Pago")</f>
        <v>0</v>
      </c>
      <c r="AP26" s="61">
        <f>SUMIFS(Dez!$K$5:$K$605,Dez!$C$5:$C$605,'Resumo (2)'!E26,Dez!$V$5:$V$605,"Despesa",Dez!$L$5:$L$605,"Não Pago")</f>
        <v>0</v>
      </c>
    </row>
    <row r="27" spans="1:42" ht="25.5" customHeight="1" thickTop="1" thickBot="1" x14ac:dyDescent="0.3">
      <c r="A27" s="209"/>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SUMIFS(Jan!$K$5:$K$586,Jan!$C$5:$C$586,'Resumo (2)'!E27,Jan!$V$5:$V$586,"Despesa",Jan!$L$5:$L$586,"Não Pago")</f>
        <v>0</v>
      </c>
      <c r="AF27" s="61">
        <f>SUMIFS(Fev!$K$5:$K$605,Fev!$C$5:$C$605,'Resumo (2)'!E27,Fev!$V$5:$V$605,"Despesa",Fev!$L$5:$L$605,"Não Pago")</f>
        <v>0</v>
      </c>
      <c r="AG27" s="61">
        <f>SUMIFS(Mar!$K$5:$K$605,Mar!$C$5:$C$605,'Resumo (2)'!E27,Mar!$V$5:$V$605,"Despesa",Mar!$L$5:$L$605,"Não Pago")</f>
        <v>0</v>
      </c>
      <c r="AH27" s="61">
        <f>SUMIFS(Abr!$K$5:$K$605,Abr!$C$5:$C$605,'Resumo (2)'!E27,Abr!$V$5:$V$605,"Despesa",Abr!$L$5:$L$605,"Não Pago")</f>
        <v>0</v>
      </c>
      <c r="AI27" s="61">
        <f>SUMIFS(Mai!$K$5:$K$605,Mai!$C$5:$C$605,'Resumo (2)'!E27,Mai!$V$5:$V$605,"Despesa",Mai!$L$5:$L$605,"Não Pago")</f>
        <v>0</v>
      </c>
      <c r="AJ27" s="61">
        <f>SUMIFS(Jun!$K$5:$K$605,Jun!$C$5:$C$605,'Resumo (2)'!E27,Jun!$V$5:$V$605,"Despesa",Jun!$L$5:$L$605,"Não Pago")</f>
        <v>0</v>
      </c>
      <c r="AK27" s="61">
        <f>SUMIFS(Jul!$K$5:$K$605,Jul!$C$5:$C$605,'Resumo (2)'!E27,Jul!$V$5:$V$605,"Despesa",Jul!$L$5:$L$605,"Não Pago")</f>
        <v>0</v>
      </c>
      <c r="AL27" s="61">
        <f>SUMIFS(Ago!$K$5:$K$596,Ago!$C$5:$C$596,'Resumo (2)'!E27,Ago!$V$5:$V$596,"Despesa",Ago!$L$5:$L$596,"Não Pago")</f>
        <v>0</v>
      </c>
      <c r="AM27" s="61">
        <f>SUMIFS(Set!$K$5:$K$605,Set!$C$5:$C$605,'Resumo (2)'!E27,Set!$V$5:$V$605,"Despesa",Set!$L$5:$L$605,"Não Pago")</f>
        <v>0</v>
      </c>
      <c r="AN27" s="61">
        <f>SUMIFS(Out!$K$5:$K$605,Out!$C$5:$C$605,'Resumo (2)'!E27,Out!$V$5:$V$605,"Despesa",Out!$L$5:$L$605,"Não Pago")</f>
        <v>0</v>
      </c>
      <c r="AO27" s="61">
        <f>SUMIFS(Nov!$K$5:$K$605,Nov!$C$5:$C$605,'Resumo (2)'!E27,Nov!$V$5:$V$605,"Despesa",Nov!$L$5:$L$605,"Não Pago")</f>
        <v>0</v>
      </c>
      <c r="AP27" s="61">
        <f>SUMIFS(Dez!$K$5:$K$605,Dez!$C$5:$C$605,'Resumo (2)'!E27,Dez!$V$5:$V$605,"Despesa",Dez!$L$5:$L$605,"Não Pago")</f>
        <v>0</v>
      </c>
    </row>
    <row r="28" spans="1:42" ht="25.5" customHeight="1" thickTop="1" thickBot="1" x14ac:dyDescent="0.3">
      <c r="A28" s="209"/>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SUMIFS(Jan!$K$5:$K$586,Jan!$C$5:$C$586,'Resumo (2)'!E28,Jan!$V$5:$V$586,"Despesa",Jan!$L$5:$L$586,"Não Pago")</f>
        <v>0</v>
      </c>
      <c r="AF28" s="61">
        <f>SUMIFS(Fev!$K$5:$K$605,Fev!$C$5:$C$605,'Resumo (2)'!E28,Fev!$V$5:$V$605,"Despesa",Fev!$L$5:$L$605,"Não Pago")</f>
        <v>0</v>
      </c>
      <c r="AG28" s="61">
        <f>SUMIFS(Mar!$K$5:$K$605,Mar!$C$5:$C$605,'Resumo (2)'!E28,Mar!$V$5:$V$605,"Despesa",Mar!$L$5:$L$605,"Não Pago")</f>
        <v>0</v>
      </c>
      <c r="AH28" s="61">
        <f>SUMIFS(Abr!$K$5:$K$605,Abr!$C$5:$C$605,'Resumo (2)'!E28,Abr!$V$5:$V$605,"Despesa",Abr!$L$5:$L$605,"Não Pago")</f>
        <v>0</v>
      </c>
      <c r="AI28" s="61">
        <f>SUMIFS(Mai!$K$5:$K$605,Mai!$C$5:$C$605,'Resumo (2)'!E28,Mai!$V$5:$V$605,"Despesa",Mai!$L$5:$L$605,"Não Pago")</f>
        <v>0</v>
      </c>
      <c r="AJ28" s="61">
        <f>SUMIFS(Jun!$K$5:$K$605,Jun!$C$5:$C$605,'Resumo (2)'!E28,Jun!$V$5:$V$605,"Despesa",Jun!$L$5:$L$605,"Não Pago")</f>
        <v>0</v>
      </c>
      <c r="AK28" s="61">
        <f>SUMIFS(Jul!$K$5:$K$605,Jul!$C$5:$C$605,'Resumo (2)'!E28,Jul!$V$5:$V$605,"Despesa",Jul!$L$5:$L$605,"Não Pago")</f>
        <v>0</v>
      </c>
      <c r="AL28" s="61">
        <f>SUMIFS(Ago!$K$5:$K$596,Ago!$C$5:$C$596,'Resumo (2)'!E28,Ago!$V$5:$V$596,"Despesa",Ago!$L$5:$L$596,"Não Pago")</f>
        <v>0</v>
      </c>
      <c r="AM28" s="61">
        <f>SUMIFS(Set!$K$5:$K$605,Set!$C$5:$C$605,'Resumo (2)'!E28,Set!$V$5:$V$605,"Despesa",Set!$L$5:$L$605,"Não Pago")</f>
        <v>0</v>
      </c>
      <c r="AN28" s="61">
        <f>SUMIFS(Out!$K$5:$K$605,Out!$C$5:$C$605,'Resumo (2)'!E28,Out!$V$5:$V$605,"Despesa",Out!$L$5:$L$605,"Não Pago")</f>
        <v>0</v>
      </c>
      <c r="AO28" s="61">
        <f>SUMIFS(Nov!$K$5:$K$605,Nov!$C$5:$C$605,'Resumo (2)'!E28,Nov!$V$5:$V$605,"Despesa",Nov!$L$5:$L$605,"Não Pago")</f>
        <v>0</v>
      </c>
      <c r="AP28" s="61">
        <f>SUMIFS(Dez!$K$5:$K$605,Dez!$C$5:$C$605,'Resumo (2)'!E28,Dez!$V$5:$V$605,"Despesa",Dez!$L$5:$L$605,"Não Pago")</f>
        <v>0</v>
      </c>
    </row>
    <row r="29" spans="1:42" ht="25.5" customHeight="1" thickTop="1" thickBot="1" x14ac:dyDescent="0.3">
      <c r="A29" s="209"/>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SUMIFS(Jan!$K$5:$K$586,Jan!$C$5:$C$586,'Resumo (2)'!E29,Jan!$V$5:$V$586,"Despesa",Jan!$L$5:$L$586,"Não Pago")</f>
        <v>0</v>
      </c>
      <c r="AF29" s="61">
        <f>SUMIFS(Fev!$K$5:$K$605,Fev!$C$5:$C$605,'Resumo (2)'!E29,Fev!$V$5:$V$605,"Despesa",Fev!$L$5:$L$605,"Não Pago")</f>
        <v>0</v>
      </c>
      <c r="AG29" s="61">
        <f>SUMIFS(Mar!$K$5:$K$605,Mar!$C$5:$C$605,'Resumo (2)'!E29,Mar!$V$5:$V$605,"Despesa",Mar!$L$5:$L$605,"Não Pago")</f>
        <v>0</v>
      </c>
      <c r="AH29" s="61">
        <f>SUMIFS(Abr!$K$5:$K$605,Abr!$C$5:$C$605,'Resumo (2)'!E29,Abr!$V$5:$V$605,"Despesa",Abr!$L$5:$L$605,"Não Pago")</f>
        <v>0</v>
      </c>
      <c r="AI29" s="61">
        <f>SUMIFS(Mai!$K$5:$K$605,Mai!$C$5:$C$605,'Resumo (2)'!E29,Mai!$V$5:$V$605,"Despesa",Mai!$L$5:$L$605,"Não Pago")</f>
        <v>0</v>
      </c>
      <c r="AJ29" s="61">
        <f>SUMIFS(Jun!$K$5:$K$605,Jun!$C$5:$C$605,'Resumo (2)'!E29,Jun!$V$5:$V$605,"Despesa",Jun!$L$5:$L$605,"Não Pago")</f>
        <v>0</v>
      </c>
      <c r="AK29" s="61">
        <f>SUMIFS(Jul!$K$5:$K$605,Jul!$C$5:$C$605,'Resumo (2)'!E29,Jul!$V$5:$V$605,"Despesa",Jul!$L$5:$L$605,"Não Pago")</f>
        <v>0</v>
      </c>
      <c r="AL29" s="61">
        <f>SUMIFS(Ago!$K$5:$K$596,Ago!$C$5:$C$596,'Resumo (2)'!E29,Ago!$V$5:$V$596,"Despesa",Ago!$L$5:$L$596,"Não Pago")</f>
        <v>0</v>
      </c>
      <c r="AM29" s="61">
        <f>SUMIFS(Set!$K$5:$K$605,Set!$C$5:$C$605,'Resumo (2)'!E29,Set!$V$5:$V$605,"Despesa",Set!$L$5:$L$605,"Não Pago")</f>
        <v>0</v>
      </c>
      <c r="AN29" s="61">
        <f>SUMIFS(Out!$K$5:$K$605,Out!$C$5:$C$605,'Resumo (2)'!E29,Out!$V$5:$V$605,"Despesa",Out!$L$5:$L$605,"Não Pago")</f>
        <v>0</v>
      </c>
      <c r="AO29" s="61">
        <f>SUMIFS(Nov!$K$5:$K$605,Nov!$C$5:$C$605,'Resumo (2)'!E29,Nov!$V$5:$V$605,"Despesa",Nov!$L$5:$L$605,"Não Pago")</f>
        <v>0</v>
      </c>
      <c r="AP29" s="61">
        <f>SUMIFS(Dez!$K$5:$K$605,Dez!$C$5:$C$605,'Resumo (2)'!E29,Dez!$V$5:$V$605,"Despesa",Dez!$L$5:$L$605,"Não Pago")</f>
        <v>0</v>
      </c>
    </row>
    <row r="30" spans="1:42" ht="25.5" customHeight="1" thickTop="1" thickBot="1" x14ac:dyDescent="0.3">
      <c r="A30" s="209"/>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SUMIFS(Jan!$K$5:$K$586,Jan!$C$5:$C$586,'Resumo (2)'!E30,Jan!$V$5:$V$586,"Despesa",Jan!$L$5:$L$586,"Não Pago")</f>
        <v>0</v>
      </c>
      <c r="AF30" s="61">
        <f>SUMIFS(Fev!$K$5:$K$605,Fev!$C$5:$C$605,'Resumo (2)'!E30,Fev!$V$5:$V$605,"Despesa",Fev!$L$5:$L$605,"Não Pago")</f>
        <v>0</v>
      </c>
      <c r="AG30" s="61">
        <f>SUMIFS(Mar!$K$5:$K$605,Mar!$C$5:$C$605,'Resumo (2)'!E30,Mar!$V$5:$V$605,"Despesa",Mar!$L$5:$L$605,"Não Pago")</f>
        <v>0</v>
      </c>
      <c r="AH30" s="61">
        <f>SUMIFS(Abr!$K$5:$K$605,Abr!$C$5:$C$605,'Resumo (2)'!E30,Abr!$V$5:$V$605,"Despesa",Abr!$L$5:$L$605,"Não Pago")</f>
        <v>0</v>
      </c>
      <c r="AI30" s="61">
        <f>SUMIFS(Mai!$K$5:$K$605,Mai!$C$5:$C$605,'Resumo (2)'!E30,Mai!$V$5:$V$605,"Despesa",Mai!$L$5:$L$605,"Não Pago")</f>
        <v>0</v>
      </c>
      <c r="AJ30" s="61">
        <f>SUMIFS(Jun!$K$5:$K$605,Jun!$C$5:$C$605,'Resumo (2)'!E30,Jun!$V$5:$V$605,"Despesa",Jun!$L$5:$L$605,"Não Pago")</f>
        <v>0</v>
      </c>
      <c r="AK30" s="61">
        <f>SUMIFS(Jul!$K$5:$K$605,Jul!$C$5:$C$605,'Resumo (2)'!E30,Jul!$V$5:$V$605,"Despesa",Jul!$L$5:$L$605,"Não Pago")</f>
        <v>0</v>
      </c>
      <c r="AL30" s="61">
        <f>SUMIFS(Ago!$K$5:$K$596,Ago!$C$5:$C$596,'Resumo (2)'!E30,Ago!$V$5:$V$596,"Despesa",Ago!$L$5:$L$596,"Não Pago")</f>
        <v>0</v>
      </c>
      <c r="AM30" s="61">
        <f>SUMIFS(Set!$K$5:$K$605,Set!$C$5:$C$605,'Resumo (2)'!E30,Set!$V$5:$V$605,"Despesa",Set!$L$5:$L$605,"Não Pago")</f>
        <v>0</v>
      </c>
      <c r="AN30" s="61">
        <f>SUMIFS(Out!$K$5:$K$605,Out!$C$5:$C$605,'Resumo (2)'!E30,Out!$V$5:$V$605,"Despesa",Out!$L$5:$L$605,"Não Pago")</f>
        <v>0</v>
      </c>
      <c r="AO30" s="61">
        <f>SUMIFS(Nov!$K$5:$K$605,Nov!$C$5:$C$605,'Resumo (2)'!E30,Nov!$V$5:$V$605,"Despesa",Nov!$L$5:$L$605,"Não Pago")</f>
        <v>0</v>
      </c>
      <c r="AP30" s="61">
        <f>SUMIFS(Dez!$K$5:$K$605,Dez!$C$5:$C$605,'Resumo (2)'!E30,Dez!$V$5:$V$605,"Despesa",Dez!$L$5:$L$605,"Não Pago")</f>
        <v>0</v>
      </c>
    </row>
    <row r="31" spans="1:42" ht="25.5" customHeight="1" thickTop="1" thickBot="1" x14ac:dyDescent="0.3">
      <c r="A31" s="209"/>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SUMIFS(Jan!$K$5:$K$586,Jan!$C$5:$C$586,'Resumo (2)'!E31,Jan!$V$5:$V$586,"Despesa",Jan!$L$5:$L$586,"Não Pago")</f>
        <v>0</v>
      </c>
      <c r="AF31" s="61">
        <f>SUMIFS(Fev!$K$5:$K$605,Fev!$C$5:$C$605,'Resumo (2)'!E31,Fev!$V$5:$V$605,"Despesa",Fev!$L$5:$L$605,"Não Pago")</f>
        <v>0</v>
      </c>
      <c r="AG31" s="61">
        <f>SUMIFS(Mar!$K$5:$K$605,Mar!$C$5:$C$605,'Resumo (2)'!E31,Mar!$V$5:$V$605,"Despesa",Mar!$L$5:$L$605,"Não Pago")</f>
        <v>0</v>
      </c>
      <c r="AH31" s="61">
        <f>SUMIFS(Abr!$K$5:$K$605,Abr!$C$5:$C$605,'Resumo (2)'!E31,Abr!$V$5:$V$605,"Despesa",Abr!$L$5:$L$605,"Não Pago")</f>
        <v>0</v>
      </c>
      <c r="AI31" s="61">
        <f>SUMIFS(Mai!$K$5:$K$605,Mai!$C$5:$C$605,'Resumo (2)'!E31,Mai!$V$5:$V$605,"Despesa",Mai!$L$5:$L$605,"Não Pago")</f>
        <v>0</v>
      </c>
      <c r="AJ31" s="61">
        <f>SUMIFS(Jun!$K$5:$K$605,Jun!$C$5:$C$605,'Resumo (2)'!E31,Jun!$V$5:$V$605,"Despesa",Jun!$L$5:$L$605,"Não Pago")</f>
        <v>0</v>
      </c>
      <c r="AK31" s="61">
        <f>SUMIFS(Jul!$K$5:$K$605,Jul!$C$5:$C$605,'Resumo (2)'!E31,Jul!$V$5:$V$605,"Despesa",Jul!$L$5:$L$605,"Não Pago")</f>
        <v>0</v>
      </c>
      <c r="AL31" s="61">
        <f>SUMIFS(Ago!$K$5:$K$596,Ago!$C$5:$C$596,'Resumo (2)'!E31,Ago!$V$5:$V$596,"Despesa",Ago!$L$5:$L$596,"Não Pago")</f>
        <v>0</v>
      </c>
      <c r="AM31" s="61">
        <f>SUMIFS(Set!$K$5:$K$605,Set!$C$5:$C$605,'Resumo (2)'!E31,Set!$V$5:$V$605,"Despesa",Set!$L$5:$L$605,"Não Pago")</f>
        <v>0</v>
      </c>
      <c r="AN31" s="61">
        <f>SUMIFS(Out!$K$5:$K$605,Out!$C$5:$C$605,'Resumo (2)'!E31,Out!$V$5:$V$605,"Despesa",Out!$L$5:$L$605,"Não Pago")</f>
        <v>0</v>
      </c>
      <c r="AO31" s="61">
        <f>SUMIFS(Nov!$K$5:$K$605,Nov!$C$5:$C$605,'Resumo (2)'!E31,Nov!$V$5:$V$605,"Despesa",Nov!$L$5:$L$605,"Não Pago")</f>
        <v>0</v>
      </c>
      <c r="AP31" s="61">
        <f>SUMIFS(Dez!$K$5:$K$605,Dez!$C$5:$C$605,'Resumo (2)'!E31,Dez!$V$5:$V$605,"Despesa",Dez!$L$5:$L$605,"Não Pago")</f>
        <v>0</v>
      </c>
    </row>
    <row r="32" spans="1:42" ht="25.5" customHeight="1" thickTop="1" thickBot="1" x14ac:dyDescent="0.3">
      <c r="A32" s="209"/>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SUMIFS(Jan!$K$5:$K$586,Jan!$C$5:$C$586,'Resumo (2)'!E32,Jan!$V$5:$V$586,"Despesa",Jan!$L$5:$L$586,"Não Pago")</f>
        <v>0</v>
      </c>
      <c r="AF32" s="61">
        <f>SUMIFS(Fev!$K$5:$K$605,Fev!$C$5:$C$605,'Resumo (2)'!E32,Fev!$V$5:$V$605,"Despesa",Fev!$L$5:$L$605,"Não Pago")</f>
        <v>0</v>
      </c>
      <c r="AG32" s="61">
        <f>SUMIFS(Mar!$K$5:$K$605,Mar!$C$5:$C$605,'Resumo (2)'!E32,Mar!$V$5:$V$605,"Despesa",Mar!$L$5:$L$605,"Não Pago")</f>
        <v>0</v>
      </c>
      <c r="AH32" s="61">
        <f>SUMIFS(Abr!$K$5:$K$605,Abr!$C$5:$C$605,'Resumo (2)'!E32,Abr!$V$5:$V$605,"Despesa",Abr!$L$5:$L$605,"Não Pago")</f>
        <v>0</v>
      </c>
      <c r="AI32" s="61">
        <f>SUMIFS(Mai!$K$5:$K$605,Mai!$C$5:$C$605,'Resumo (2)'!E32,Mai!$V$5:$V$605,"Despesa",Mai!$L$5:$L$605,"Não Pago")</f>
        <v>0</v>
      </c>
      <c r="AJ32" s="61">
        <f>SUMIFS(Jun!$K$5:$K$605,Jun!$C$5:$C$605,'Resumo (2)'!E32,Jun!$V$5:$V$605,"Despesa",Jun!$L$5:$L$605,"Não Pago")</f>
        <v>0</v>
      </c>
      <c r="AK32" s="61">
        <f>SUMIFS(Jul!$K$5:$K$605,Jul!$C$5:$C$605,'Resumo (2)'!E32,Jul!$V$5:$V$605,"Despesa",Jul!$L$5:$L$605,"Não Pago")</f>
        <v>0</v>
      </c>
      <c r="AL32" s="61">
        <f>SUMIFS(Ago!$K$5:$K$596,Ago!$C$5:$C$596,'Resumo (2)'!E32,Ago!$V$5:$V$596,"Despesa",Ago!$L$5:$L$596,"Não Pago")</f>
        <v>0</v>
      </c>
      <c r="AM32" s="61">
        <f>SUMIFS(Set!$K$5:$K$605,Set!$C$5:$C$605,'Resumo (2)'!E32,Set!$V$5:$V$605,"Despesa",Set!$L$5:$L$605,"Não Pago")</f>
        <v>0</v>
      </c>
      <c r="AN32" s="61">
        <f>SUMIFS(Out!$K$5:$K$605,Out!$C$5:$C$605,'Resumo (2)'!E32,Out!$V$5:$V$605,"Despesa",Out!$L$5:$L$605,"Não Pago")</f>
        <v>0</v>
      </c>
      <c r="AO32" s="61">
        <f>SUMIFS(Nov!$K$5:$K$605,Nov!$C$5:$C$605,'Resumo (2)'!E32,Nov!$V$5:$V$605,"Despesa",Nov!$L$5:$L$605,"Não Pago")</f>
        <v>0</v>
      </c>
      <c r="AP32" s="61">
        <f>SUMIFS(Dez!$K$5:$K$605,Dez!$C$5:$C$605,'Resumo (2)'!E32,Dez!$V$5:$V$605,"Despesa",Dez!$L$5:$L$605,"Não Pago")</f>
        <v>0</v>
      </c>
    </row>
    <row r="33" spans="1:42" ht="25.5" customHeight="1" thickTop="1" thickBot="1" x14ac:dyDescent="0.3">
      <c r="A33" s="209"/>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SUMIFS(Jan!$K$5:$K$586,Jan!$C$5:$C$586,'Resumo (2)'!E33,Jan!$V$5:$V$586,"Despesa",Jan!$L$5:$L$586,"Não Pago")</f>
        <v>0</v>
      </c>
      <c r="AF33" s="61">
        <f>SUMIFS(Fev!$K$5:$K$605,Fev!$C$5:$C$605,'Resumo (2)'!E33,Fev!$V$5:$V$605,"Despesa",Fev!$L$5:$L$605,"Não Pago")</f>
        <v>0</v>
      </c>
      <c r="AG33" s="61">
        <f>SUMIFS(Mar!$K$5:$K$605,Mar!$C$5:$C$605,'Resumo (2)'!E33,Mar!$V$5:$V$605,"Despesa",Mar!$L$5:$L$605,"Não Pago")</f>
        <v>0</v>
      </c>
      <c r="AH33" s="61">
        <f>SUMIFS(Abr!$K$5:$K$605,Abr!$C$5:$C$605,'Resumo (2)'!E33,Abr!$V$5:$V$605,"Despesa",Abr!$L$5:$L$605,"Não Pago")</f>
        <v>0</v>
      </c>
      <c r="AI33" s="61">
        <f>SUMIFS(Mai!$K$5:$K$605,Mai!$C$5:$C$605,'Resumo (2)'!E33,Mai!$V$5:$V$605,"Despesa",Mai!$L$5:$L$605,"Não Pago")</f>
        <v>0</v>
      </c>
      <c r="AJ33" s="61">
        <f>SUMIFS(Jun!$K$5:$K$605,Jun!$C$5:$C$605,'Resumo (2)'!E33,Jun!$V$5:$V$605,"Despesa",Jun!$L$5:$L$605,"Não Pago")</f>
        <v>0</v>
      </c>
      <c r="AK33" s="61">
        <f>SUMIFS(Jul!$K$5:$K$605,Jul!$C$5:$C$605,'Resumo (2)'!E33,Jul!$V$5:$V$605,"Despesa",Jul!$L$5:$L$605,"Não Pago")</f>
        <v>0</v>
      </c>
      <c r="AL33" s="61">
        <f>SUMIFS(Ago!$K$5:$K$596,Ago!$C$5:$C$596,'Resumo (2)'!E33,Ago!$V$5:$V$596,"Despesa",Ago!$L$5:$L$596,"Não Pago")</f>
        <v>0</v>
      </c>
      <c r="AM33" s="61">
        <f>SUMIFS(Set!$K$5:$K$605,Set!$C$5:$C$605,'Resumo (2)'!E33,Set!$V$5:$V$605,"Despesa",Set!$L$5:$L$605,"Não Pago")</f>
        <v>0</v>
      </c>
      <c r="AN33" s="61">
        <f>SUMIFS(Out!$K$5:$K$605,Out!$C$5:$C$605,'Resumo (2)'!E33,Out!$V$5:$V$605,"Despesa",Out!$L$5:$L$605,"Não Pago")</f>
        <v>0</v>
      </c>
      <c r="AO33" s="61">
        <f>SUMIFS(Nov!$K$5:$K$605,Nov!$C$5:$C$605,'Resumo (2)'!E33,Nov!$V$5:$V$605,"Despesa",Nov!$L$5:$L$605,"Não Pago")</f>
        <v>0</v>
      </c>
      <c r="AP33" s="61">
        <f>SUMIFS(Dez!$K$5:$K$605,Dez!$C$5:$C$605,'Resumo (2)'!E33,Dez!$V$5:$V$605,"Despesa",Dez!$L$5:$L$605,"Não Pago")</f>
        <v>0</v>
      </c>
    </row>
    <row r="34" spans="1:42" ht="25.5" customHeight="1" thickTop="1" thickBot="1" x14ac:dyDescent="0.3">
      <c r="A34" s="209"/>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SUMIFS(Jan!$K$5:$K$586,Jan!$C$5:$C$586,'Resumo (2)'!E34,Jan!$V$5:$V$586,"Despesa",Jan!$L$5:$L$586,"Não Pago")</f>
        <v>0</v>
      </c>
      <c r="AF34" s="61">
        <f>SUMIFS(Fev!$K$5:$K$605,Fev!$C$5:$C$605,'Resumo (2)'!E34,Fev!$V$5:$V$605,"Despesa",Fev!$L$5:$L$605,"Não Pago")</f>
        <v>0</v>
      </c>
      <c r="AG34" s="61">
        <f>SUMIFS(Mar!$K$5:$K$605,Mar!$C$5:$C$605,'Resumo (2)'!E34,Mar!$V$5:$V$605,"Despesa",Mar!$L$5:$L$605,"Não Pago")</f>
        <v>0</v>
      </c>
      <c r="AH34" s="61">
        <f>SUMIFS(Abr!$K$5:$K$605,Abr!$C$5:$C$605,'Resumo (2)'!E34,Abr!$V$5:$V$605,"Despesa",Abr!$L$5:$L$605,"Não Pago")</f>
        <v>0</v>
      </c>
      <c r="AI34" s="61">
        <f>SUMIFS(Mai!$K$5:$K$605,Mai!$C$5:$C$605,'Resumo (2)'!E34,Mai!$V$5:$V$605,"Despesa",Mai!$L$5:$L$605,"Não Pago")</f>
        <v>0</v>
      </c>
      <c r="AJ34" s="61">
        <f>SUMIFS(Jun!$K$5:$K$605,Jun!$C$5:$C$605,'Resumo (2)'!E34,Jun!$V$5:$V$605,"Despesa",Jun!$L$5:$L$605,"Não Pago")</f>
        <v>0</v>
      </c>
      <c r="AK34" s="61">
        <f>SUMIFS(Jul!$K$5:$K$605,Jul!$C$5:$C$605,'Resumo (2)'!E34,Jul!$V$5:$V$605,"Despesa",Jul!$L$5:$L$605,"Não Pago")</f>
        <v>0</v>
      </c>
      <c r="AL34" s="61">
        <f>SUMIFS(Ago!$K$5:$K$596,Ago!$C$5:$C$596,'Resumo (2)'!E34,Ago!$V$5:$V$596,"Despesa",Ago!$L$5:$L$596,"Não Pago")</f>
        <v>0</v>
      </c>
      <c r="AM34" s="61">
        <f>SUMIFS(Set!$K$5:$K$605,Set!$C$5:$C$605,'Resumo (2)'!E34,Set!$V$5:$V$605,"Despesa",Set!$L$5:$L$605,"Não Pago")</f>
        <v>0</v>
      </c>
      <c r="AN34" s="61">
        <f>SUMIFS(Out!$K$5:$K$605,Out!$C$5:$C$605,'Resumo (2)'!E34,Out!$V$5:$V$605,"Despesa",Out!$L$5:$L$605,"Não Pago")</f>
        <v>0</v>
      </c>
      <c r="AO34" s="61">
        <f>SUMIFS(Nov!$K$5:$K$605,Nov!$C$5:$C$605,'Resumo (2)'!E34,Nov!$V$5:$V$605,"Despesa",Nov!$L$5:$L$605,"Não Pago")</f>
        <v>0</v>
      </c>
      <c r="AP34" s="61">
        <f>SUMIFS(Dez!$K$5:$K$605,Dez!$C$5:$C$605,'Resumo (2)'!E34,Dez!$V$5:$V$605,"Despesa",Dez!$L$5:$L$605,"Não Pago")</f>
        <v>0</v>
      </c>
    </row>
    <row r="35" spans="1:42" ht="25.5" customHeight="1" thickTop="1" thickBot="1" x14ac:dyDescent="0.3">
      <c r="A35" s="209"/>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SUMIFS(Jan!$K$5:$K$586,Jan!$C$5:$C$586,'Resumo (2)'!E35,Jan!$V$5:$V$586,"Despesa",Jan!$L$5:$L$586,"Não Pago")</f>
        <v>0</v>
      </c>
      <c r="AF35" s="61">
        <f>SUMIFS(Fev!$K$5:$K$605,Fev!$C$5:$C$605,'Resumo (2)'!E35,Fev!$V$5:$V$605,"Despesa",Fev!$L$5:$L$605,"Não Pago")</f>
        <v>0</v>
      </c>
      <c r="AG35" s="61">
        <f>SUMIFS(Mar!$K$5:$K$605,Mar!$C$5:$C$605,'Resumo (2)'!E35,Mar!$V$5:$V$605,"Despesa",Mar!$L$5:$L$605,"Não Pago")</f>
        <v>0</v>
      </c>
      <c r="AH35" s="61">
        <f>SUMIFS(Abr!$K$5:$K$605,Abr!$C$5:$C$605,'Resumo (2)'!E35,Abr!$V$5:$V$605,"Despesa",Abr!$L$5:$L$605,"Não Pago")</f>
        <v>0</v>
      </c>
      <c r="AI35" s="61">
        <f>SUMIFS(Mai!$K$5:$K$605,Mai!$C$5:$C$605,'Resumo (2)'!E35,Mai!$V$5:$V$605,"Despesa",Mai!$L$5:$L$605,"Não Pago")</f>
        <v>0</v>
      </c>
      <c r="AJ35" s="61">
        <f>SUMIFS(Jun!$K$5:$K$605,Jun!$C$5:$C$605,'Resumo (2)'!E35,Jun!$V$5:$V$605,"Despesa",Jun!$L$5:$L$605,"Não Pago")</f>
        <v>0</v>
      </c>
      <c r="AK35" s="61">
        <f>SUMIFS(Jul!$K$5:$K$605,Jul!$C$5:$C$605,'Resumo (2)'!E35,Jul!$V$5:$V$605,"Despesa",Jul!$L$5:$L$605,"Não Pago")</f>
        <v>0</v>
      </c>
      <c r="AL35" s="61">
        <f>SUMIFS(Ago!$K$5:$K$596,Ago!$C$5:$C$596,'Resumo (2)'!E35,Ago!$V$5:$V$596,"Despesa",Ago!$L$5:$L$596,"Não Pago")</f>
        <v>0</v>
      </c>
      <c r="AM35" s="61">
        <f>SUMIFS(Set!$K$5:$K$605,Set!$C$5:$C$605,'Resumo (2)'!E35,Set!$V$5:$V$605,"Despesa",Set!$L$5:$L$605,"Não Pago")</f>
        <v>0</v>
      </c>
      <c r="AN35" s="61">
        <f>SUMIFS(Out!$K$5:$K$605,Out!$C$5:$C$605,'Resumo (2)'!E35,Out!$V$5:$V$605,"Despesa",Out!$L$5:$L$605,"Não Pago")</f>
        <v>0</v>
      </c>
      <c r="AO35" s="61">
        <f>SUMIFS(Nov!$K$5:$K$605,Nov!$C$5:$C$605,'Resumo (2)'!E35,Nov!$V$5:$V$605,"Despesa",Nov!$L$5:$L$605,"Não Pago")</f>
        <v>0</v>
      </c>
      <c r="AP35" s="61">
        <f>SUMIFS(Dez!$K$5:$K$605,Dez!$C$5:$C$605,'Resumo (2)'!E35,Dez!$V$5:$V$605,"Despesa",Dez!$L$5:$L$605,"Não Pago")</f>
        <v>0</v>
      </c>
    </row>
    <row r="36" spans="1:42" ht="25.5" customHeight="1" thickTop="1" thickBot="1" x14ac:dyDescent="0.3">
      <c r="A36" s="209"/>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SUMIFS(Jan!$K$5:$K$586,Jan!$C$5:$C$586,'Resumo (2)'!E36,Jan!$V$5:$V$586,"Despesa",Jan!$L$5:$L$586,"Não Pago")</f>
        <v>0</v>
      </c>
      <c r="AF36" s="61">
        <f>SUMIFS(Fev!$K$5:$K$605,Fev!$C$5:$C$605,'Resumo (2)'!E36,Fev!$V$5:$V$605,"Despesa",Fev!$L$5:$L$605,"Não Pago")</f>
        <v>0</v>
      </c>
      <c r="AG36" s="61">
        <f>SUMIFS(Mar!$K$5:$K$605,Mar!$C$5:$C$605,'Resumo (2)'!E36,Mar!$V$5:$V$605,"Despesa",Mar!$L$5:$L$605,"Não Pago")</f>
        <v>0</v>
      </c>
      <c r="AH36" s="61">
        <f>SUMIFS(Abr!$K$5:$K$605,Abr!$C$5:$C$605,'Resumo (2)'!E36,Abr!$V$5:$V$605,"Despesa",Abr!$L$5:$L$605,"Não Pago")</f>
        <v>0</v>
      </c>
      <c r="AI36" s="61">
        <f>SUMIFS(Mai!$K$5:$K$605,Mai!$C$5:$C$605,'Resumo (2)'!E36,Mai!$V$5:$V$605,"Despesa",Mai!$L$5:$L$605,"Não Pago")</f>
        <v>0</v>
      </c>
      <c r="AJ36" s="61">
        <f>SUMIFS(Jun!$K$5:$K$605,Jun!$C$5:$C$605,'Resumo (2)'!E36,Jun!$V$5:$V$605,"Despesa",Jun!$L$5:$L$605,"Não Pago")</f>
        <v>0</v>
      </c>
      <c r="AK36" s="61">
        <f>SUMIFS(Jul!$K$5:$K$605,Jul!$C$5:$C$605,'Resumo (2)'!E36,Jul!$V$5:$V$605,"Despesa",Jul!$L$5:$L$605,"Não Pago")</f>
        <v>0</v>
      </c>
      <c r="AL36" s="61">
        <f>SUMIFS(Ago!$K$5:$K$596,Ago!$C$5:$C$596,'Resumo (2)'!E36,Ago!$V$5:$V$596,"Despesa",Ago!$L$5:$L$596,"Não Pago")</f>
        <v>0</v>
      </c>
      <c r="AM36" s="61">
        <f>SUMIFS(Set!$K$5:$K$605,Set!$C$5:$C$605,'Resumo (2)'!E36,Set!$V$5:$V$605,"Despesa",Set!$L$5:$L$605,"Não Pago")</f>
        <v>0</v>
      </c>
      <c r="AN36" s="61">
        <f>SUMIFS(Out!$K$5:$K$605,Out!$C$5:$C$605,'Resumo (2)'!E36,Out!$V$5:$V$605,"Despesa",Out!$L$5:$L$605,"Não Pago")</f>
        <v>0</v>
      </c>
      <c r="AO36" s="61">
        <f>SUMIFS(Nov!$K$5:$K$605,Nov!$C$5:$C$605,'Resumo (2)'!E36,Nov!$V$5:$V$605,"Despesa",Nov!$L$5:$L$605,"Não Pago")</f>
        <v>0</v>
      </c>
      <c r="AP36" s="61">
        <f>SUMIFS(Dez!$K$5:$K$605,Dez!$C$5:$C$605,'Resumo (2)'!E36,Dez!$V$5:$V$605,"Despesa",Dez!$L$5:$L$605,"Não Pago")</f>
        <v>0</v>
      </c>
    </row>
    <row r="37" spans="1:42" ht="25.5" customHeight="1" thickTop="1" x14ac:dyDescent="0.25">
      <c r="A37" s="209"/>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SUMIFS(Jan!$K$5:$K$586,Jan!$C$5:$C$586,'Resumo (2)'!E37,Jan!$V$5:$V$586,"Despesa",Jan!$L$5:$L$586,"Não Pago")</f>
        <v>0</v>
      </c>
      <c r="AF37" s="61">
        <f>SUMIFS(Fev!$K$5:$K$605,Fev!$C$5:$C$605,'Resumo (2)'!E37,Fev!$V$5:$V$605,"Despesa",Fev!$L$5:$L$605,"Não Pago")</f>
        <v>0</v>
      </c>
      <c r="AG37" s="61">
        <f>SUMIFS(Mar!$K$5:$K$605,Mar!$C$5:$C$605,'Resumo (2)'!E37,Mar!$V$5:$V$605,"Despesa",Mar!$L$5:$L$605,"Não Pago")</f>
        <v>0</v>
      </c>
      <c r="AH37" s="61">
        <f>SUMIFS(Abr!$K$5:$K$605,Abr!$C$5:$C$605,'Resumo (2)'!E37,Abr!$V$5:$V$605,"Despesa",Abr!$L$5:$L$605,"Não Pago")</f>
        <v>0</v>
      </c>
      <c r="AI37" s="61">
        <f>SUMIFS(Mai!$K$5:$K$605,Mai!$C$5:$C$605,'Resumo (2)'!E37,Mai!$V$5:$V$605,"Despesa",Mai!$L$5:$L$605,"Não Pago")</f>
        <v>0</v>
      </c>
      <c r="AJ37" s="61">
        <f>SUMIFS(Jun!$K$5:$K$605,Jun!$C$5:$C$605,'Resumo (2)'!E37,Jun!$V$5:$V$605,"Despesa",Jun!$L$5:$L$605,"Não Pago")</f>
        <v>0</v>
      </c>
      <c r="AK37" s="61">
        <f>SUMIFS(Jul!$K$5:$K$605,Jul!$C$5:$C$605,'Resumo (2)'!E37,Jul!$V$5:$V$605,"Despesa",Jul!$L$5:$L$605,"Não Pago")</f>
        <v>0</v>
      </c>
      <c r="AL37" s="61">
        <f>SUMIFS(Ago!$K$5:$K$596,Ago!$C$5:$C$596,'Resumo (2)'!E37,Ago!$V$5:$V$596,"Despesa",Ago!$L$5:$L$596,"Não Pago")</f>
        <v>0</v>
      </c>
      <c r="AM37" s="61">
        <f>SUMIFS(Set!$K$5:$K$605,Set!$C$5:$C$605,'Resumo (2)'!E37,Set!$V$5:$V$605,"Despesa",Set!$L$5:$L$605,"Não Pago")</f>
        <v>0</v>
      </c>
      <c r="AN37" s="61">
        <f>SUMIFS(Out!$K$5:$K$605,Out!$C$5:$C$605,'Resumo (2)'!E37,Out!$V$5:$V$605,"Despesa",Out!$L$5:$L$605,"Não Pago")</f>
        <v>0</v>
      </c>
      <c r="AO37" s="61">
        <f>SUMIFS(Nov!$K$5:$K$605,Nov!$C$5:$C$605,'Resumo (2)'!E37,Nov!$V$5:$V$605,"Despesa",Nov!$L$5:$L$605,"Não Pago")</f>
        <v>0</v>
      </c>
      <c r="AP37" s="61">
        <f>SUMIFS(Dez!$K$5:$K$605,Dez!$C$5:$C$605,'Resumo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4"/>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4"/>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E6" sqref="E6"/>
    </sheetView>
  </sheetViews>
  <sheetFormatPr defaultColWidth="0" defaultRowHeight="15" zeroHeight="1" x14ac:dyDescent="0.25"/>
  <cols>
    <col min="1" max="1" width="27.42578125" style="214"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09"/>
      <c r="C1" s="261"/>
      <c r="D1" s="261"/>
      <c r="E1" s="261"/>
      <c r="F1" s="261"/>
      <c r="G1" s="261"/>
      <c r="H1" s="261"/>
      <c r="I1" s="261"/>
      <c r="J1" s="261"/>
      <c r="K1" s="261"/>
      <c r="L1" s="261"/>
      <c r="M1" s="261"/>
      <c r="N1" s="261"/>
      <c r="O1" s="261"/>
      <c r="P1" s="261"/>
      <c r="Q1" s="261"/>
    </row>
    <row r="2" spans="1:17" s="18" customFormat="1" ht="37.5" hidden="1" customHeight="1" x14ac:dyDescent="0.25">
      <c r="A2" s="209"/>
      <c r="C2" s="19"/>
      <c r="D2" s="19"/>
      <c r="E2" s="19"/>
      <c r="F2" s="19"/>
      <c r="G2" s="19"/>
      <c r="H2" s="19"/>
      <c r="I2" s="19"/>
      <c r="J2" s="19"/>
      <c r="K2" s="19"/>
      <c r="L2" s="19"/>
      <c r="M2" s="19"/>
      <c r="N2" s="19"/>
      <c r="O2" s="19"/>
      <c r="P2" s="19"/>
    </row>
    <row r="3" spans="1:17" ht="39" customHeight="1" thickBot="1" x14ac:dyDescent="0.3">
      <c r="A3" s="209"/>
      <c r="F3" s="12"/>
    </row>
    <row r="4" spans="1:17" ht="25.5" customHeight="1" thickTop="1" thickBot="1" x14ac:dyDescent="0.3">
      <c r="A4" s="209"/>
      <c r="C4" s="169" t="s">
        <v>181</v>
      </c>
      <c r="D4" s="170" t="s">
        <v>48</v>
      </c>
      <c r="E4" s="170" t="s">
        <v>49</v>
      </c>
      <c r="F4" s="170" t="s">
        <v>50</v>
      </c>
      <c r="G4" s="170" t="s">
        <v>51</v>
      </c>
      <c r="H4" s="170" t="s">
        <v>52</v>
      </c>
      <c r="I4" s="170" t="s">
        <v>53</v>
      </c>
      <c r="J4" s="170" t="s">
        <v>54</v>
      </c>
      <c r="K4" s="170" t="s">
        <v>55</v>
      </c>
      <c r="L4" s="170" t="s">
        <v>56</v>
      </c>
      <c r="M4" s="170" t="s">
        <v>57</v>
      </c>
      <c r="N4" s="170" t="s">
        <v>58</v>
      </c>
      <c r="O4" s="170" t="s">
        <v>59</v>
      </c>
      <c r="P4" s="170" t="s">
        <v>60</v>
      </c>
    </row>
    <row r="5" spans="1:17" ht="6" customHeight="1" thickTop="1" thickBot="1" x14ac:dyDescent="0.3">
      <c r="A5" s="209"/>
      <c r="C5" s="9"/>
      <c r="D5" s="10"/>
      <c r="E5" s="9"/>
      <c r="F5" s="9"/>
      <c r="G5" s="9"/>
      <c r="H5" s="9"/>
      <c r="I5" s="10"/>
      <c r="J5" s="10"/>
      <c r="K5" s="10"/>
      <c r="L5" s="10"/>
      <c r="M5" s="10"/>
      <c r="N5" s="10"/>
      <c r="O5" s="10"/>
      <c r="P5" s="10"/>
    </row>
    <row r="6" spans="1:17" ht="36.75" customHeight="1" thickTop="1" thickBot="1" x14ac:dyDescent="0.3">
      <c r="A6" s="209"/>
      <c r="C6" s="171" t="s">
        <v>61</v>
      </c>
      <c r="D6" s="45">
        <f>Jan!Q5</f>
        <v>10000</v>
      </c>
      <c r="E6" s="45">
        <f>D10</f>
        <v>10600.150000000009</v>
      </c>
      <c r="F6" s="45">
        <f>E10</f>
        <v>10600.150000000009</v>
      </c>
      <c r="G6" s="45">
        <f t="shared" ref="G6:O6" si="0">F10</f>
        <v>10600.150000000009</v>
      </c>
      <c r="H6" s="45">
        <f t="shared" si="0"/>
        <v>10600.150000000009</v>
      </c>
      <c r="I6" s="45">
        <f t="shared" si="0"/>
        <v>10600.150000000009</v>
      </c>
      <c r="J6" s="45">
        <f t="shared" si="0"/>
        <v>10600.150000000009</v>
      </c>
      <c r="K6" s="45">
        <f t="shared" si="0"/>
        <v>10600.150000000009</v>
      </c>
      <c r="L6" s="45">
        <f t="shared" si="0"/>
        <v>10600.150000000009</v>
      </c>
      <c r="M6" s="45">
        <f t="shared" si="0"/>
        <v>10600.150000000009</v>
      </c>
      <c r="N6" s="45">
        <f t="shared" si="0"/>
        <v>10600.150000000009</v>
      </c>
      <c r="O6" s="45">
        <f t="shared" si="0"/>
        <v>10600.150000000009</v>
      </c>
      <c r="P6" s="77"/>
    </row>
    <row r="7" spans="1:17" ht="36.75" customHeight="1" thickTop="1" thickBot="1" x14ac:dyDescent="0.3">
      <c r="A7" s="209"/>
      <c r="C7" s="171" t="s">
        <v>62</v>
      </c>
      <c r="D7" s="45">
        <f>SUMIFS(Jan!$J$5:$J$586,Jan!$V$5:$V$586,"Receita",Jan!$L$5:$L$586,"Pago")</f>
        <v>26272.97</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26272.97</v>
      </c>
    </row>
    <row r="8" spans="1:17" ht="36.75" customHeight="1" thickTop="1" thickBot="1" x14ac:dyDescent="0.3">
      <c r="A8" s="209"/>
      <c r="C8" s="171" t="s">
        <v>63</v>
      </c>
      <c r="D8" s="45">
        <f>SUMIFS(Jan!$K$5:$K$586,Jan!$V$5:$V$586,"Despesa",Jan!$L$5:$L$586,"Pago")</f>
        <v>25672.819999999992</v>
      </c>
      <c r="E8" s="45">
        <f>SUMIFS(Fev!$K$5:$K$605,Fev!$V$5:$V$605,"Despesa",Fev!$L$5:$L$605,"Pago")</f>
        <v>0</v>
      </c>
      <c r="F8" s="45">
        <f>SUMIFS(Mar!$K$5:$K$605,Mar!$V$5:$V$605,"Receita",Mar!$L$5:$L$605,"Pago")</f>
        <v>0</v>
      </c>
      <c r="G8" s="45">
        <f>SUMIFS(Abr!$K$5:$K$605,Abr!$V$5:$V$605,"Despesa",Abr!$L$5:$L$605,"Pago")</f>
        <v>0</v>
      </c>
      <c r="H8" s="45">
        <f>SUMIFS(Mai!$K$5:$K$605,Mai!$V$5:$V$605,"Despesa",Mai!$L$5:$L$605,"Pago")</f>
        <v>0</v>
      </c>
      <c r="I8" s="45">
        <f>SUMIFS(Jun!$K$5:$K$605,Jun!$V$5:$V$605,"Despesa",Jun!$L$5:$L$605,"Pago")</f>
        <v>0</v>
      </c>
      <c r="J8" s="45">
        <f>SUMIFS(Jul!$K$5:$K$605,Jul!$V$5:$V$605,"Despesa",Jun!$L$5:$L$605,"Pago")</f>
        <v>0</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25672.819999999992</v>
      </c>
    </row>
    <row r="9" spans="1:17" ht="36.75" customHeight="1" thickTop="1" thickBot="1" x14ac:dyDescent="0.3">
      <c r="A9" s="209"/>
      <c r="C9" s="171" t="s">
        <v>64</v>
      </c>
      <c r="D9" s="45">
        <f t="shared" ref="D9:P9" si="1">D7-D8</f>
        <v>600.15000000000873</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600.15000000000873</v>
      </c>
    </row>
    <row r="10" spans="1:17" ht="36.75" customHeight="1" thickTop="1" thickBot="1" x14ac:dyDescent="0.3">
      <c r="A10" s="209"/>
      <c r="C10" s="171" t="s">
        <v>46</v>
      </c>
      <c r="D10" s="45">
        <f t="shared" ref="D10:N10" si="2">D9+D6</f>
        <v>10600.150000000009</v>
      </c>
      <c r="E10" s="45">
        <f t="shared" si="2"/>
        <v>10600.150000000009</v>
      </c>
      <c r="F10" s="45">
        <f t="shared" si="2"/>
        <v>10600.150000000009</v>
      </c>
      <c r="G10" s="45">
        <f t="shared" si="2"/>
        <v>10600.150000000009</v>
      </c>
      <c r="H10" s="45">
        <f t="shared" si="2"/>
        <v>10600.150000000009</v>
      </c>
      <c r="I10" s="45">
        <f t="shared" si="2"/>
        <v>10600.150000000009</v>
      </c>
      <c r="J10" s="45">
        <f t="shared" si="2"/>
        <v>10600.150000000009</v>
      </c>
      <c r="K10" s="45">
        <f t="shared" si="2"/>
        <v>10600.150000000009</v>
      </c>
      <c r="L10" s="45">
        <f t="shared" si="2"/>
        <v>10600.150000000009</v>
      </c>
      <c r="M10" s="45">
        <f t="shared" si="2"/>
        <v>10600.150000000009</v>
      </c>
      <c r="N10" s="45">
        <f t="shared" si="2"/>
        <v>10600.150000000009</v>
      </c>
      <c r="O10" s="45">
        <f>O9+O6</f>
        <v>10600.150000000009</v>
      </c>
      <c r="P10" s="45">
        <f>O10</f>
        <v>10600.150000000009</v>
      </c>
    </row>
    <row r="11" spans="1:17" ht="36.75" customHeight="1" thickTop="1" thickBot="1" x14ac:dyDescent="0.3">
      <c r="A11" s="209"/>
      <c r="C11" s="171" t="s">
        <v>65</v>
      </c>
      <c r="D11" s="50">
        <f>IF(ISERR(D9/D7),0,D9/D7)</f>
        <v>2.2842868545124847E-2</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2.2842868545124847E-2</v>
      </c>
    </row>
    <row r="12" spans="1:17" s="1" customFormat="1" ht="9" customHeight="1" thickTop="1" x14ac:dyDescent="0.25">
      <c r="A12" s="209"/>
      <c r="B12"/>
      <c r="C12" s="9"/>
      <c r="E12" s="11"/>
      <c r="F12" s="11"/>
      <c r="G12" s="11"/>
      <c r="H12" s="11"/>
    </row>
    <row r="13" spans="1:17" s="1" customFormat="1" ht="36" customHeight="1" x14ac:dyDescent="0.35">
      <c r="A13" s="209"/>
      <c r="B13"/>
      <c r="C13" s="33" t="s">
        <v>66</v>
      </c>
      <c r="E13" s="11"/>
      <c r="F13" s="11"/>
      <c r="G13" s="11"/>
      <c r="H13" s="11"/>
    </row>
    <row r="14" spans="1:17" ht="39.75" customHeight="1" thickBot="1" x14ac:dyDescent="0.3">
      <c r="A14" s="209"/>
      <c r="C14" s="250" t="s">
        <v>139</v>
      </c>
      <c r="D14" s="250"/>
      <c r="E14" s="250"/>
      <c r="F14" s="250"/>
      <c r="G14" s="250"/>
      <c r="H14" s="250"/>
      <c r="I14" s="250"/>
      <c r="J14" s="250"/>
      <c r="K14" s="250"/>
      <c r="L14" s="250"/>
      <c r="M14" s="250"/>
    </row>
    <row r="15" spans="1:17" ht="33" customHeight="1" thickTop="1" thickBot="1" x14ac:dyDescent="0.3">
      <c r="A15" s="209"/>
      <c r="C15" s="31" t="s">
        <v>67</v>
      </c>
      <c r="D15" s="46">
        <f>SUMIFS(Jan!$J$5:$J$586,Jan!$V$5:$V$586,"Receita",Jan!$L$5:$L$586,"Não Pago")</f>
        <v>2.1</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2.1</v>
      </c>
    </row>
    <row r="16" spans="1:17" ht="33" customHeight="1" thickTop="1" thickBot="1" x14ac:dyDescent="0.3">
      <c r="A16" s="209"/>
      <c r="C16" s="32" t="s">
        <v>68</v>
      </c>
      <c r="D16" s="46">
        <f>SUMIFS(Jan!$K$5:$K$586,Jan!$V$5:$V$586,"Despesa",Jan!$L$5:$L$586,"Não Pago")</f>
        <v>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0</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0</v>
      </c>
    </row>
    <row r="17" spans="1:16" ht="33" customHeight="1" thickTop="1" thickBot="1" x14ac:dyDescent="0.3">
      <c r="A17" s="209"/>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5" sqref="C5"/>
    </sheetView>
  </sheetViews>
  <sheetFormatPr defaultColWidth="0" defaultRowHeight="15" zeroHeight="1" x14ac:dyDescent="0.25"/>
  <cols>
    <col min="1" max="1" width="27.42578125" style="214"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09"/>
      <c r="B1" s="89"/>
      <c r="C1" s="261"/>
      <c r="D1" s="261"/>
      <c r="E1" s="261"/>
      <c r="F1" s="261"/>
      <c r="G1" s="261"/>
      <c r="H1" s="261"/>
      <c r="I1" s="261"/>
      <c r="J1" s="261"/>
      <c r="K1" s="261"/>
      <c r="L1" s="261"/>
      <c r="M1" s="261"/>
      <c r="N1" s="261"/>
      <c r="O1" s="261"/>
      <c r="P1" s="261"/>
      <c r="Q1" s="261"/>
      <c r="R1" s="261"/>
    </row>
    <row r="2" spans="1:18" s="18" customFormat="1" ht="37.5" hidden="1" customHeight="1" x14ac:dyDescent="0.25">
      <c r="A2" s="209"/>
      <c r="B2" s="89"/>
      <c r="C2" s="19"/>
      <c r="D2" s="19"/>
      <c r="E2" s="19"/>
      <c r="F2" s="19"/>
      <c r="G2" s="19"/>
      <c r="H2" s="19"/>
      <c r="I2" s="19"/>
      <c r="J2" s="19"/>
      <c r="K2" s="19"/>
      <c r="L2" s="19"/>
      <c r="M2" s="19"/>
      <c r="N2" s="19"/>
      <c r="O2" s="19"/>
      <c r="P2" s="19"/>
    </row>
    <row r="3" spans="1:18" ht="39" customHeight="1" thickBot="1" x14ac:dyDescent="0.3">
      <c r="A3" s="209"/>
      <c r="G3" s="12"/>
    </row>
    <row r="4" spans="1:18" ht="25.5" customHeight="1" thickTop="1" thickBot="1" x14ac:dyDescent="0.3">
      <c r="A4" s="209"/>
      <c r="B4" s="61">
        <v>1</v>
      </c>
      <c r="C4" s="285" t="s">
        <v>180</v>
      </c>
      <c r="D4" s="285"/>
      <c r="E4" s="170" t="s">
        <v>141</v>
      </c>
      <c r="F4" s="170" t="s">
        <v>47</v>
      </c>
      <c r="G4" s="170" t="s">
        <v>142</v>
      </c>
      <c r="H4" s="170" t="s">
        <v>137</v>
      </c>
      <c r="I4" s="170" t="s">
        <v>143</v>
      </c>
      <c r="J4" s="170" t="s">
        <v>138</v>
      </c>
      <c r="K4" s="170" t="s">
        <v>144</v>
      </c>
      <c r="L4" s="170" t="s">
        <v>145</v>
      </c>
      <c r="M4" s="170" t="s">
        <v>146</v>
      </c>
      <c r="N4" s="170" t="s">
        <v>147</v>
      </c>
      <c r="O4" s="170" t="s">
        <v>148</v>
      </c>
      <c r="P4" s="170" t="s">
        <v>149</v>
      </c>
      <c r="Q4" s="170" t="s">
        <v>60</v>
      </c>
    </row>
    <row r="5" spans="1:18" ht="6" customHeight="1" thickTop="1" thickBot="1" x14ac:dyDescent="0.3">
      <c r="A5" s="209"/>
      <c r="B5" s="61">
        <v>2</v>
      </c>
      <c r="C5" s="14"/>
      <c r="D5" s="9"/>
      <c r="E5" s="10"/>
      <c r="F5" s="9"/>
      <c r="G5" s="9"/>
      <c r="H5" s="9"/>
      <c r="I5" s="9"/>
      <c r="J5" s="10"/>
      <c r="K5" s="10"/>
      <c r="L5" s="10"/>
      <c r="M5" s="10"/>
      <c r="N5" s="10"/>
      <c r="O5" s="10"/>
      <c r="P5" s="10"/>
      <c r="Q5" s="10"/>
    </row>
    <row r="6" spans="1:18" ht="30" customHeight="1" thickTop="1" thickBot="1" x14ac:dyDescent="0.3">
      <c r="A6" s="209"/>
      <c r="B6" s="61">
        <v>3</v>
      </c>
      <c r="C6" s="287" t="s">
        <v>74</v>
      </c>
      <c r="D6" s="287"/>
      <c r="E6" s="45">
        <f>E16</f>
        <v>12165.43</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12165.43</v>
      </c>
    </row>
    <row r="7" spans="1:18" ht="30" customHeight="1" thickTop="1" thickBot="1" x14ac:dyDescent="0.3">
      <c r="A7" s="209"/>
      <c r="B7" s="61">
        <v>4</v>
      </c>
      <c r="C7" s="287" t="s">
        <v>70</v>
      </c>
      <c r="D7" s="287"/>
      <c r="E7" s="47">
        <f>E219</f>
        <v>1350.5</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1350.5</v>
      </c>
    </row>
    <row r="8" spans="1:18" ht="30" customHeight="1" thickTop="1" thickBot="1" x14ac:dyDescent="0.3">
      <c r="A8" s="209"/>
      <c r="B8" s="61">
        <v>5</v>
      </c>
      <c r="C8" s="287" t="s">
        <v>71</v>
      </c>
      <c r="D8" s="287"/>
      <c r="E8" s="47">
        <f>E6-E7</f>
        <v>10814.93</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10814.93</v>
      </c>
    </row>
    <row r="9" spans="1:18" ht="30" customHeight="1" thickTop="1" thickBot="1" x14ac:dyDescent="0.3">
      <c r="A9" s="209"/>
      <c r="B9" s="61">
        <v>6</v>
      </c>
      <c r="C9" s="287" t="s">
        <v>72</v>
      </c>
      <c r="D9" s="287"/>
      <c r="E9" s="47">
        <f>E424</f>
        <v>10708.02</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10708.02</v>
      </c>
    </row>
    <row r="10" spans="1:18" ht="30" customHeight="1" thickTop="1" thickBot="1" x14ac:dyDescent="0.3">
      <c r="A10" s="209"/>
      <c r="B10" s="61">
        <v>7</v>
      </c>
      <c r="C10" s="287" t="s">
        <v>182</v>
      </c>
      <c r="D10" s="287"/>
      <c r="E10" s="47">
        <f>E727</f>
        <v>12320.92</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12320.92</v>
      </c>
    </row>
    <row r="11" spans="1:18" ht="30" customHeight="1" thickTop="1" thickBot="1" x14ac:dyDescent="0.3">
      <c r="A11" s="209"/>
      <c r="B11" s="61">
        <v>8</v>
      </c>
      <c r="C11" s="287" t="s">
        <v>45</v>
      </c>
      <c r="D11" s="287"/>
      <c r="E11" s="48">
        <f>E930</f>
        <v>2480.2399999999998</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2480.2399999999998</v>
      </c>
    </row>
    <row r="12" spans="1:18" ht="30" customHeight="1" thickTop="1" thickBot="1" x14ac:dyDescent="0.3">
      <c r="A12" s="209"/>
      <c r="B12" s="61">
        <v>9</v>
      </c>
      <c r="C12" s="288" t="s">
        <v>75</v>
      </c>
      <c r="D12" s="289"/>
      <c r="E12" s="48">
        <f>E8-E9+E10-E11</f>
        <v>9947.59</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9947.59</v>
      </c>
    </row>
    <row r="13" spans="1:18" ht="30" customHeight="1" thickTop="1" thickBot="1" x14ac:dyDescent="0.3">
      <c r="A13" s="209"/>
      <c r="B13" s="61">
        <v>10</v>
      </c>
      <c r="C13" s="287" t="s">
        <v>186</v>
      </c>
      <c r="D13" s="287"/>
      <c r="E13" s="45">
        <f>E1033</f>
        <v>625.51</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625.51</v>
      </c>
    </row>
    <row r="14" spans="1:18" ht="30" customHeight="1" thickTop="1" thickBot="1" x14ac:dyDescent="0.3">
      <c r="A14" s="209"/>
      <c r="B14" s="61">
        <v>11</v>
      </c>
      <c r="C14" s="287" t="s">
        <v>307</v>
      </c>
      <c r="D14" s="287"/>
      <c r="E14" s="45">
        <f>E6-E9</f>
        <v>1457.4099999999999</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1457.4099999999999</v>
      </c>
    </row>
    <row r="15" spans="1:18" ht="43.5" customHeight="1" thickTop="1" thickBot="1" x14ac:dyDescent="0.3">
      <c r="A15" s="209"/>
      <c r="B15" s="61">
        <v>12</v>
      </c>
      <c r="C15" s="286" t="s">
        <v>76</v>
      </c>
      <c r="D15" s="286"/>
      <c r="E15" s="286"/>
      <c r="F15" s="286"/>
      <c r="G15" s="286"/>
      <c r="H15" s="286"/>
      <c r="I15" s="67"/>
      <c r="J15" s="67"/>
      <c r="K15" s="67"/>
      <c r="L15" s="67"/>
      <c r="M15" s="67"/>
      <c r="N15" s="67"/>
      <c r="O15" s="67"/>
      <c r="P15" s="67"/>
      <c r="Q15" s="68"/>
    </row>
    <row r="16" spans="1:18" ht="33.75" customHeight="1" thickTop="1" thickBot="1" x14ac:dyDescent="0.3">
      <c r="A16" s="209"/>
      <c r="B16" s="61">
        <v>13</v>
      </c>
      <c r="C16" s="285" t="s">
        <v>74</v>
      </c>
      <c r="D16" s="285"/>
      <c r="E16" s="172">
        <f>E18+E118</f>
        <v>12165.43</v>
      </c>
      <c r="F16" s="172">
        <f t="shared" ref="F16:Q16" si="9">F18+F118</f>
        <v>0</v>
      </c>
      <c r="G16" s="172">
        <f t="shared" si="9"/>
        <v>0</v>
      </c>
      <c r="H16" s="172">
        <f t="shared" si="9"/>
        <v>0</v>
      </c>
      <c r="I16" s="172">
        <f t="shared" si="9"/>
        <v>0</v>
      </c>
      <c r="J16" s="172">
        <f t="shared" si="9"/>
        <v>0</v>
      </c>
      <c r="K16" s="172">
        <f t="shared" si="9"/>
        <v>0</v>
      </c>
      <c r="L16" s="172">
        <f t="shared" si="9"/>
        <v>0</v>
      </c>
      <c r="M16" s="172">
        <f t="shared" si="9"/>
        <v>0</v>
      </c>
      <c r="N16" s="172">
        <f t="shared" si="9"/>
        <v>0</v>
      </c>
      <c r="O16" s="172">
        <f t="shared" si="9"/>
        <v>0</v>
      </c>
      <c r="P16" s="172">
        <f t="shared" si="9"/>
        <v>0</v>
      </c>
      <c r="Q16" s="172">
        <f t="shared" si="9"/>
        <v>12165.43</v>
      </c>
    </row>
    <row r="17" spans="1:17" ht="12.75" customHeight="1" thickTop="1" thickBot="1" x14ac:dyDescent="0.3">
      <c r="A17" s="209"/>
      <c r="B17" s="61">
        <v>14</v>
      </c>
      <c r="C17" s="36"/>
      <c r="D17" s="36"/>
      <c r="E17" s="69"/>
      <c r="F17" s="69"/>
      <c r="G17" s="69"/>
      <c r="H17" s="69"/>
      <c r="I17" s="70"/>
      <c r="J17" s="70"/>
      <c r="K17" s="70"/>
      <c r="L17" s="70"/>
      <c r="M17" s="70"/>
      <c r="N17" s="70"/>
      <c r="O17" s="70"/>
      <c r="P17" s="70"/>
      <c r="Q17" s="70"/>
    </row>
    <row r="18" spans="1:17" ht="33.75" customHeight="1" thickTop="1" thickBot="1" x14ac:dyDescent="0.3">
      <c r="A18" s="209"/>
      <c r="B18" s="61">
        <v>15</v>
      </c>
      <c r="C18" s="173" t="str">
        <f>'PC Receitas'!C4</f>
        <v>4.1</v>
      </c>
      <c r="D18" s="174" t="str">
        <f>VLOOKUP(C18,'PC Receitas'!C4:D103,2,FALSE)</f>
        <v>RECEITAS COM PRODUTO</v>
      </c>
      <c r="E18" s="175">
        <f t="shared" ref="E18:Q18" si="10">SUM(E19:E117)</f>
        <v>12165.43</v>
      </c>
      <c r="F18" s="175">
        <f t="shared" si="10"/>
        <v>0</v>
      </c>
      <c r="G18" s="175">
        <f t="shared" si="10"/>
        <v>0</v>
      </c>
      <c r="H18" s="175">
        <f t="shared" si="10"/>
        <v>0</v>
      </c>
      <c r="I18" s="175">
        <f t="shared" si="10"/>
        <v>0</v>
      </c>
      <c r="J18" s="175">
        <f t="shared" si="10"/>
        <v>0</v>
      </c>
      <c r="K18" s="175">
        <f t="shared" si="10"/>
        <v>0</v>
      </c>
      <c r="L18" s="175">
        <f t="shared" si="10"/>
        <v>0</v>
      </c>
      <c r="M18" s="175">
        <f t="shared" si="10"/>
        <v>0</v>
      </c>
      <c r="N18" s="175">
        <f t="shared" si="10"/>
        <v>0</v>
      </c>
      <c r="O18" s="175">
        <f t="shared" si="10"/>
        <v>0</v>
      </c>
      <c r="P18" s="175">
        <f t="shared" si="10"/>
        <v>0</v>
      </c>
      <c r="Q18" s="175">
        <f t="shared" si="10"/>
        <v>12165.43</v>
      </c>
    </row>
    <row r="19" spans="1:17" ht="28.5" customHeight="1" thickTop="1" thickBot="1" x14ac:dyDescent="0.3">
      <c r="A19" s="209"/>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09"/>
      <c r="B20" s="61">
        <v>17</v>
      </c>
      <c r="C20" s="34" t="str">
        <f>'PC Receitas'!C6</f>
        <v>4.1.2</v>
      </c>
      <c r="D20" s="35" t="str">
        <f>IFERROR(VLOOKUP(C20,'PC Receitas'!$C$4:$D$103,2,FALSE),"")</f>
        <v>PRODUTOS INDUST A VISTA</v>
      </c>
      <c r="E20" s="47">
        <f>SUMIFS(Jan!$J$5:$J$586,Jan!$V$5:$V$586,"Receita",Jan!$G$5:$G$586,DRE!$D20)</f>
        <v>2598</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2598</v>
      </c>
    </row>
    <row r="21" spans="1:17" ht="28.5" customHeight="1" thickTop="1" thickBot="1" x14ac:dyDescent="0.3">
      <c r="A21" s="209"/>
      <c r="B21" s="61">
        <v>18</v>
      </c>
      <c r="C21" s="34" t="str">
        <f>'PC Receitas'!C7</f>
        <v>4.1.3</v>
      </c>
      <c r="D21" s="35" t="str">
        <f>IFERROR(VLOOKUP(C21,'PC Receitas'!$C$4:$D$103,2,FALSE),"")</f>
        <v>PRODUTOS INDUST A PRAZO</v>
      </c>
      <c r="E21" s="47">
        <f>SUMIFS(Jan!$J$5:$J$586,Jan!$V$5:$V$586,"Receita",Jan!$G$5:$G$586,DRE!$D21)</f>
        <v>9567.43</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9567.43</v>
      </c>
    </row>
    <row r="22" spans="1:17" ht="28.5" customHeight="1" thickTop="1" thickBot="1" x14ac:dyDescent="0.3">
      <c r="A22" s="209"/>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09"/>
      <c r="B23" s="61">
        <v>20</v>
      </c>
      <c r="C23" s="34" t="str">
        <f>'PC Receitas'!C9</f>
        <v>4.1.5</v>
      </c>
      <c r="D23" s="35" t="str">
        <f>IFERROR(VLOOKUP(C23,'PC Receitas'!$C$4:$D$103,2,FALSE),"")</f>
        <v>REVENDA DE MERCAD A PZO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09"/>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09"/>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09"/>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09"/>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09"/>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09"/>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09"/>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09"/>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09"/>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09"/>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09"/>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09"/>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09"/>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09"/>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09"/>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09"/>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09"/>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09"/>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09"/>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09"/>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09"/>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09"/>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09"/>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09"/>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09"/>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09"/>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09"/>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09"/>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09"/>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09"/>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09"/>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09"/>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09"/>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09"/>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09"/>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09"/>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09"/>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09"/>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09"/>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09"/>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09"/>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09"/>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09"/>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09"/>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09"/>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09"/>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09"/>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09"/>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09"/>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09"/>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09"/>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09"/>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09"/>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09"/>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09"/>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09"/>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09"/>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09"/>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09"/>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09"/>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09"/>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09"/>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09"/>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09"/>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09"/>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09"/>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09"/>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09"/>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09"/>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09"/>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09"/>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09"/>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09"/>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09"/>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09"/>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09"/>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09"/>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09"/>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09"/>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09"/>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09"/>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09"/>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09"/>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09"/>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09"/>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09"/>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09"/>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09"/>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09"/>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09"/>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09"/>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09"/>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09"/>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09"/>
      <c r="B117" s="61">
        <v>114</v>
      </c>
      <c r="C117" s="34">
        <f>'PC Receitas'!C103</f>
        <v>9999</v>
      </c>
      <c r="D117" s="35" t="str">
        <f>IFERROR(VLOOKUP(C117,'PC Receitas'!$C$4:$D$103,2,FALSE),"")</f>
        <v>-</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09"/>
      <c r="B118" s="61">
        <v>115</v>
      </c>
      <c r="C118" s="34" t="str">
        <f>'PC Receitas'!C104</f>
        <v>4.1.99</v>
      </c>
      <c r="D118" s="35" t="str">
        <f>IFERROR(VLOOKUP(C118,'PC Receitas'!$C$4:$D$103,2,FALSE),"")</f>
        <v/>
      </c>
      <c r="E118" s="175">
        <f t="shared" ref="E118:Q118" si="13">SUM(E119:E217)</f>
        <v>0</v>
      </c>
      <c r="F118" s="175">
        <f t="shared" si="13"/>
        <v>0</v>
      </c>
      <c r="G118" s="175">
        <f t="shared" si="13"/>
        <v>0</v>
      </c>
      <c r="H118" s="175">
        <f t="shared" si="13"/>
        <v>0</v>
      </c>
      <c r="I118" s="175">
        <f t="shared" si="13"/>
        <v>0</v>
      </c>
      <c r="J118" s="175">
        <f t="shared" si="13"/>
        <v>0</v>
      </c>
      <c r="K118" s="175">
        <f t="shared" si="13"/>
        <v>0</v>
      </c>
      <c r="L118" s="175">
        <f t="shared" si="13"/>
        <v>0</v>
      </c>
      <c r="M118" s="175">
        <f t="shared" si="13"/>
        <v>0</v>
      </c>
      <c r="N118" s="175">
        <f t="shared" si="13"/>
        <v>0</v>
      </c>
      <c r="O118" s="175">
        <f t="shared" si="13"/>
        <v>0</v>
      </c>
      <c r="P118" s="175">
        <f t="shared" si="13"/>
        <v>0</v>
      </c>
      <c r="Q118" s="175">
        <f t="shared" si="13"/>
        <v>0</v>
      </c>
    </row>
    <row r="119" spans="1:17" ht="28.5" customHeight="1" thickTop="1" thickBot="1" x14ac:dyDescent="0.3">
      <c r="A119" s="209"/>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09"/>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09"/>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09"/>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09"/>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09"/>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09"/>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09"/>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09"/>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09"/>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09"/>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09"/>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09"/>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09"/>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09"/>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09"/>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09"/>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09"/>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09"/>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09"/>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09"/>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09"/>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09"/>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09"/>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09"/>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09"/>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09"/>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09"/>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09"/>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09"/>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09"/>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09"/>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09"/>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09"/>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09"/>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09"/>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09"/>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09"/>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09"/>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09"/>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09"/>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09"/>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09"/>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09"/>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09"/>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09"/>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09"/>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09"/>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09"/>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09"/>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09"/>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09"/>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09"/>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09"/>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09"/>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09"/>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09"/>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09"/>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09"/>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09"/>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09"/>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09"/>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09"/>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09"/>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09"/>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09"/>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09"/>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09"/>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09"/>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09"/>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09"/>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09"/>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09"/>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09"/>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09"/>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09"/>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09"/>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09"/>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09"/>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09"/>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09"/>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09"/>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09"/>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09"/>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09"/>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09"/>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09"/>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09"/>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09"/>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09"/>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09"/>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09"/>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09"/>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09"/>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09"/>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09"/>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09"/>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09"/>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09"/>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09"/>
      <c r="B218" s="61">
        <v>215</v>
      </c>
      <c r="E218" s="71"/>
      <c r="F218" s="71"/>
      <c r="G218" s="71"/>
      <c r="H218" s="71"/>
      <c r="I218" s="71"/>
      <c r="J218" s="71"/>
      <c r="K218" s="71"/>
      <c r="L218" s="71"/>
      <c r="M218" s="71"/>
      <c r="N218" s="71"/>
      <c r="O218" s="71"/>
      <c r="P218" s="71"/>
      <c r="Q218" s="71"/>
    </row>
    <row r="219" spans="1:17" ht="33.75" customHeight="1" thickTop="1" thickBot="1" x14ac:dyDescent="0.3">
      <c r="A219" s="209"/>
      <c r="B219" s="61">
        <v>216</v>
      </c>
      <c r="C219" s="285" t="s">
        <v>70</v>
      </c>
      <c r="D219" s="285"/>
      <c r="E219" s="172">
        <f>E221+E321</f>
        <v>1350.5</v>
      </c>
      <c r="F219" s="172">
        <f t="shared" ref="F219:Q219" si="16">F221+F321</f>
        <v>0</v>
      </c>
      <c r="G219" s="172">
        <f t="shared" si="16"/>
        <v>0</v>
      </c>
      <c r="H219" s="172">
        <f t="shared" si="16"/>
        <v>0</v>
      </c>
      <c r="I219" s="172">
        <f t="shared" si="16"/>
        <v>0</v>
      </c>
      <c r="J219" s="172">
        <f t="shared" si="16"/>
        <v>0</v>
      </c>
      <c r="K219" s="172">
        <f t="shared" si="16"/>
        <v>0</v>
      </c>
      <c r="L219" s="172">
        <f t="shared" si="16"/>
        <v>0</v>
      </c>
      <c r="M219" s="172">
        <f t="shared" si="16"/>
        <v>0</v>
      </c>
      <c r="N219" s="172">
        <f t="shared" si="16"/>
        <v>0</v>
      </c>
      <c r="O219" s="172">
        <f t="shared" si="16"/>
        <v>0</v>
      </c>
      <c r="P219" s="172">
        <f t="shared" si="16"/>
        <v>0</v>
      </c>
      <c r="Q219" s="172">
        <f t="shared" si="16"/>
        <v>1350.5</v>
      </c>
    </row>
    <row r="220" spans="1:17" ht="12.75" customHeight="1" thickTop="1" thickBot="1" x14ac:dyDescent="0.3">
      <c r="A220" s="209"/>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09"/>
      <c r="B221" s="61">
        <v>218</v>
      </c>
      <c r="C221" s="173" t="str">
        <f>'PC Despesas'!C$4</f>
        <v>5.1</v>
      </c>
      <c r="D221" s="174" t="str">
        <f>VLOOKUP(C221,'PC Despesas'!$C$4:$D$103,2,FALSE)</f>
        <v>DESPESAS COM PRODUTOS</v>
      </c>
      <c r="E221" s="175">
        <f t="shared" ref="E221:Q221" si="17">SUM(E222:E320)</f>
        <v>0</v>
      </c>
      <c r="F221" s="175">
        <f t="shared" si="17"/>
        <v>0</v>
      </c>
      <c r="G221" s="175">
        <f t="shared" si="17"/>
        <v>0</v>
      </c>
      <c r="H221" s="175">
        <f t="shared" si="17"/>
        <v>0</v>
      </c>
      <c r="I221" s="175">
        <f t="shared" si="17"/>
        <v>0</v>
      </c>
      <c r="J221" s="175">
        <f t="shared" si="17"/>
        <v>0</v>
      </c>
      <c r="K221" s="175">
        <f t="shared" si="17"/>
        <v>0</v>
      </c>
      <c r="L221" s="175">
        <f t="shared" si="17"/>
        <v>0</v>
      </c>
      <c r="M221" s="175">
        <f t="shared" si="17"/>
        <v>0</v>
      </c>
      <c r="N221" s="175">
        <f t="shared" si="17"/>
        <v>0</v>
      </c>
      <c r="O221" s="175">
        <f t="shared" si="17"/>
        <v>0</v>
      </c>
      <c r="P221" s="175">
        <f t="shared" si="17"/>
        <v>0</v>
      </c>
      <c r="Q221" s="175">
        <f t="shared" si="17"/>
        <v>0</v>
      </c>
    </row>
    <row r="222" spans="1:17" ht="28.5" customHeight="1" thickTop="1" thickBot="1" x14ac:dyDescent="0.3">
      <c r="A222" s="209"/>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09"/>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0</v>
      </c>
      <c r="P223" s="47">
        <f>SUMIFS(Dez!$K$5:$K$605,Dez!$V$5:$V$605,"Despesa",Dez!$G$5:$G$605,DRE!$D223)</f>
        <v>0</v>
      </c>
      <c r="Q223" s="47">
        <f t="shared" ref="Q223:Q286" si="18">SUM(E223:P223)</f>
        <v>0</v>
      </c>
    </row>
    <row r="224" spans="1:17" ht="28.5" customHeight="1" thickTop="1" thickBot="1" x14ac:dyDescent="0.3">
      <c r="A224" s="209"/>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09"/>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09"/>
      <c r="B226" s="61">
        <v>223</v>
      </c>
      <c r="C226" s="34">
        <f>'PC Despesas'!C103</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09"/>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09"/>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09"/>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09"/>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09"/>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09"/>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09"/>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09"/>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09"/>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09"/>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09"/>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09"/>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09"/>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09"/>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09"/>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09"/>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09"/>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09"/>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09"/>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09"/>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09"/>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09"/>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09"/>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09"/>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09"/>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09"/>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09"/>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09"/>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09"/>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09"/>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09"/>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09"/>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09"/>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09"/>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09"/>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09"/>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09"/>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09"/>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09"/>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09"/>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09"/>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09"/>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09"/>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09"/>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09"/>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09"/>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09"/>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09"/>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09"/>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09"/>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09"/>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09"/>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09"/>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09"/>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09"/>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09"/>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09"/>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09"/>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09"/>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09"/>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09"/>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09"/>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09"/>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09"/>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09"/>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09"/>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09"/>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09"/>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09"/>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09"/>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09"/>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09"/>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09"/>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09"/>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09"/>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09"/>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09"/>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09"/>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09"/>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09"/>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09"/>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09"/>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09"/>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09"/>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09"/>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09"/>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09"/>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09"/>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09"/>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09"/>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09"/>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09"/>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09"/>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09"/>
      <c r="B320" s="61">
        <v>317</v>
      </c>
      <c r="C320" s="34">
        <f>'PC Despesas'!C103</f>
        <v>9999</v>
      </c>
      <c r="D320" s="35" t="str">
        <f>IFERROR(VLOOKUP(C320,'PC Despesas'!$C$4:$D$103,2,FALSE),"")</f>
        <v>-</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09"/>
      <c r="B321" s="61">
        <v>318</v>
      </c>
      <c r="C321" s="173" t="str">
        <f>'PC Despesas'!F$4</f>
        <v>5.2</v>
      </c>
      <c r="D321" s="174" t="str">
        <f>VLOOKUP(C321,'PC Despesas'!$F$4:$G$103,2,FALSE)</f>
        <v>DESPESAS COM SERVIÇOS</v>
      </c>
      <c r="E321" s="175">
        <f t="shared" ref="E321:Q321" si="20">SUM(E322:E420)</f>
        <v>1350.5</v>
      </c>
      <c r="F321" s="175">
        <f t="shared" si="20"/>
        <v>0</v>
      </c>
      <c r="G321" s="175">
        <f t="shared" si="20"/>
        <v>0</v>
      </c>
      <c r="H321" s="175">
        <f t="shared" si="20"/>
        <v>0</v>
      </c>
      <c r="I321" s="175">
        <f t="shared" si="20"/>
        <v>0</v>
      </c>
      <c r="J321" s="175">
        <f t="shared" si="20"/>
        <v>0</v>
      </c>
      <c r="K321" s="175">
        <f t="shared" si="20"/>
        <v>0</v>
      </c>
      <c r="L321" s="175">
        <f t="shared" si="20"/>
        <v>0</v>
      </c>
      <c r="M321" s="175">
        <f t="shared" si="20"/>
        <v>0</v>
      </c>
      <c r="N321" s="175">
        <f t="shared" si="20"/>
        <v>0</v>
      </c>
      <c r="O321" s="175">
        <f t="shared" si="20"/>
        <v>0</v>
      </c>
      <c r="P321" s="175">
        <f t="shared" si="20"/>
        <v>0</v>
      </c>
      <c r="Q321" s="175">
        <f t="shared" si="20"/>
        <v>1350.5</v>
      </c>
    </row>
    <row r="322" spans="1:17" ht="28.5" customHeight="1" thickTop="1" thickBot="1" x14ac:dyDescent="0.3">
      <c r="A322" s="209"/>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09"/>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09"/>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09"/>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09"/>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09"/>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09"/>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09"/>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09"/>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09"/>
      <c r="B331" s="61">
        <v>328</v>
      </c>
      <c r="C331" s="34" t="str">
        <f>'PC Despesas'!F14</f>
        <v>5.2.4</v>
      </c>
      <c r="D331" s="35" t="str">
        <f>IFERROR(VLOOKUP(C331,'PC Despesas'!$F$4:$G$103,2,FALSE),"")</f>
        <v>FGTS</v>
      </c>
      <c r="E331" s="47">
        <f>SUMIFS(Jan!$K$5:$K$586,Jan!$V$5:$V$586,"Despesa",Jan!$G$5:$G$586,DRE!$D331)</f>
        <v>1350.5</v>
      </c>
      <c r="F331" s="47">
        <f>SUMIFS(Fev!$K$5:$K$605,Fev!$V$5:$V$605,"Despesa",Fev!$G$5:$G$605,DRE!$D331)</f>
        <v>0</v>
      </c>
      <c r="G331" s="47">
        <f>SUMIFS(Mar!$K$5:$K$605,Mar!$V$5:$V$605,"Despesa",Mar!$G$5:$G$605,DRE!$D331)</f>
        <v>0</v>
      </c>
      <c r="H331" s="47">
        <f>SUMIFS(Abr!$K$5:$K$605,Abr!$V$5:$V$605,"Despesa",Abr!$G$5:$G$605,DRE!$D331)</f>
        <v>0</v>
      </c>
      <c r="I331" s="47">
        <f>SUMIFS(Mai!$K$5:$K$605,Mai!$V$5:$V$605,"Despesa",Mai!$G$5:$G$605,DRE!$D331)</f>
        <v>0</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1350.5</v>
      </c>
    </row>
    <row r="332" spans="1:17" ht="28.5" customHeight="1" thickTop="1" thickBot="1" x14ac:dyDescent="0.3">
      <c r="A332" s="209"/>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09"/>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09"/>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09"/>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09"/>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09"/>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09"/>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09"/>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09"/>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09"/>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09"/>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09"/>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09"/>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09"/>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09"/>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09"/>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09"/>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09"/>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09"/>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09"/>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09"/>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09"/>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09"/>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09"/>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09"/>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09"/>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09"/>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09"/>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09"/>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09"/>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09"/>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09"/>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09"/>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09"/>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09"/>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09"/>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09"/>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09"/>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09"/>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09"/>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09"/>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09"/>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09"/>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09"/>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09"/>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09"/>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09"/>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09"/>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09"/>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09"/>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09"/>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09"/>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09"/>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09"/>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09"/>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09"/>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09"/>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09"/>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09"/>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09"/>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09"/>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09"/>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09"/>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09"/>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09"/>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09"/>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09"/>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09"/>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09"/>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09"/>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09"/>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09"/>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09"/>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09"/>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09"/>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09"/>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09"/>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09"/>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09"/>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09"/>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09"/>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09"/>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09"/>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09"/>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09"/>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09"/>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09"/>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09"/>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09"/>
      <c r="B420" s="61">
        <v>417</v>
      </c>
      <c r="C420" s="34">
        <f>'PC Despesas'!F103</f>
        <v>9999</v>
      </c>
      <c r="D420" s="35" t="str">
        <f>IFERROR(VLOOKUP(C420,'PC Despesas'!$F$4:$G$103,2,FALSE),"")</f>
        <v>-</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09"/>
      <c r="B421" s="61">
        <v>418</v>
      </c>
      <c r="E421" s="71"/>
      <c r="F421" s="71"/>
      <c r="G421" s="71"/>
      <c r="H421" s="71"/>
      <c r="I421" s="71"/>
      <c r="J421" s="71"/>
      <c r="K421" s="71"/>
      <c r="L421" s="71"/>
      <c r="M421" s="71"/>
      <c r="N421" s="71"/>
      <c r="O421" s="71"/>
      <c r="P421" s="71"/>
      <c r="Q421" s="71"/>
    </row>
    <row r="422" spans="1:17" ht="33.75" customHeight="1" thickTop="1" thickBot="1" x14ac:dyDescent="0.3">
      <c r="A422" s="209"/>
      <c r="B422" s="61">
        <v>419</v>
      </c>
      <c r="C422" s="281" t="s">
        <v>90</v>
      </c>
      <c r="D422" s="282"/>
      <c r="E422" s="172">
        <f t="shared" ref="E422:P422" si="23">E16-E219</f>
        <v>10814.93</v>
      </c>
      <c r="F422" s="172">
        <f t="shared" si="23"/>
        <v>0</v>
      </c>
      <c r="G422" s="172">
        <f t="shared" si="23"/>
        <v>0</v>
      </c>
      <c r="H422" s="172">
        <f t="shared" si="23"/>
        <v>0</v>
      </c>
      <c r="I422" s="172">
        <f t="shared" si="23"/>
        <v>0</v>
      </c>
      <c r="J422" s="172">
        <f t="shared" si="23"/>
        <v>0</v>
      </c>
      <c r="K422" s="172">
        <f t="shared" si="23"/>
        <v>0</v>
      </c>
      <c r="L422" s="172">
        <f t="shared" si="23"/>
        <v>0</v>
      </c>
      <c r="M422" s="172">
        <f t="shared" si="23"/>
        <v>0</v>
      </c>
      <c r="N422" s="172">
        <f t="shared" si="23"/>
        <v>0</v>
      </c>
      <c r="O422" s="172">
        <f t="shared" si="23"/>
        <v>0</v>
      </c>
      <c r="P422" s="172">
        <f t="shared" si="23"/>
        <v>0</v>
      </c>
      <c r="Q422" s="172">
        <f>SUM(E422:P422)</f>
        <v>10814.93</v>
      </c>
    </row>
    <row r="423" spans="1:17" ht="12.75" customHeight="1" thickTop="1" thickBot="1" x14ac:dyDescent="0.3">
      <c r="A423" s="209"/>
      <c r="B423" s="61">
        <v>420</v>
      </c>
      <c r="E423" s="71"/>
      <c r="F423" s="71"/>
      <c r="G423" s="71"/>
      <c r="H423" s="71"/>
      <c r="I423" s="71"/>
      <c r="J423" s="71"/>
      <c r="K423" s="71"/>
      <c r="L423" s="71"/>
      <c r="M423" s="71"/>
      <c r="N423" s="71"/>
      <c r="O423" s="71"/>
      <c r="P423" s="71"/>
      <c r="Q423" s="71"/>
    </row>
    <row r="424" spans="1:17" ht="33.75" customHeight="1" thickTop="1" thickBot="1" x14ac:dyDescent="0.3">
      <c r="A424" s="209"/>
      <c r="B424" s="61">
        <v>421</v>
      </c>
      <c r="C424" s="283" t="s">
        <v>72</v>
      </c>
      <c r="D424" s="284"/>
      <c r="E424" s="172">
        <f>E426+E626+E526</f>
        <v>10708.02</v>
      </c>
      <c r="F424" s="172">
        <f t="shared" ref="F424:P424" si="24">F426+F626+F526</f>
        <v>0</v>
      </c>
      <c r="G424" s="172">
        <f t="shared" si="24"/>
        <v>0</v>
      </c>
      <c r="H424" s="172">
        <f t="shared" si="24"/>
        <v>0</v>
      </c>
      <c r="I424" s="172">
        <f t="shared" si="24"/>
        <v>0</v>
      </c>
      <c r="J424" s="172">
        <f t="shared" si="24"/>
        <v>0</v>
      </c>
      <c r="K424" s="172">
        <f t="shared" si="24"/>
        <v>0</v>
      </c>
      <c r="L424" s="172">
        <f t="shared" si="24"/>
        <v>0</v>
      </c>
      <c r="M424" s="172">
        <f t="shared" si="24"/>
        <v>0</v>
      </c>
      <c r="N424" s="172">
        <f t="shared" si="24"/>
        <v>0</v>
      </c>
      <c r="O424" s="172">
        <f t="shared" si="24"/>
        <v>0</v>
      </c>
      <c r="P424" s="172">
        <f t="shared" si="24"/>
        <v>0</v>
      </c>
      <c r="Q424" s="172">
        <f>SUM(E424:P424)</f>
        <v>10708.02</v>
      </c>
    </row>
    <row r="425" spans="1:17" ht="12.75" customHeight="1" thickTop="1" thickBot="1" x14ac:dyDescent="0.3">
      <c r="A425" s="209"/>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09"/>
      <c r="B426" s="61">
        <v>423</v>
      </c>
      <c r="C426" s="173" t="s">
        <v>93</v>
      </c>
      <c r="D426" s="174" t="str">
        <f>VLOOKUP(C426,'PC Despesas'!$L$4:$M$103,2,FALSE)</f>
        <v>DESPESAS COM RH</v>
      </c>
      <c r="E426" s="175">
        <f t="shared" ref="E426:Q426" si="25">SUM(E427:E525)</f>
        <v>137.94999999999999</v>
      </c>
      <c r="F426" s="175">
        <f t="shared" si="25"/>
        <v>0</v>
      </c>
      <c r="G426" s="175">
        <f t="shared" si="25"/>
        <v>0</v>
      </c>
      <c r="H426" s="175">
        <f t="shared" si="25"/>
        <v>0</v>
      </c>
      <c r="I426" s="175">
        <f t="shared" si="25"/>
        <v>0</v>
      </c>
      <c r="J426" s="175">
        <f t="shared" si="25"/>
        <v>0</v>
      </c>
      <c r="K426" s="175">
        <f t="shared" si="25"/>
        <v>0</v>
      </c>
      <c r="L426" s="175">
        <f t="shared" si="25"/>
        <v>0</v>
      </c>
      <c r="M426" s="175">
        <f t="shared" si="25"/>
        <v>0</v>
      </c>
      <c r="N426" s="175">
        <f t="shared" si="25"/>
        <v>0</v>
      </c>
      <c r="O426" s="175">
        <f t="shared" si="25"/>
        <v>0</v>
      </c>
      <c r="P426" s="175">
        <f t="shared" si="25"/>
        <v>0</v>
      </c>
      <c r="Q426" s="175">
        <f t="shared" si="25"/>
        <v>137.94999999999999</v>
      </c>
    </row>
    <row r="427" spans="1:17" ht="28.5" customHeight="1" thickTop="1" thickBot="1" x14ac:dyDescent="0.3">
      <c r="A427" s="209"/>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09"/>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0</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0</v>
      </c>
    </row>
    <row r="429" spans="1:17" ht="28.5" customHeight="1" thickTop="1" thickBot="1" x14ac:dyDescent="0.3">
      <c r="A429" s="209"/>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09"/>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09"/>
      <c r="B431" s="61">
        <v>428</v>
      </c>
      <c r="C431" s="34" t="str">
        <f>'PC Despesas'!L9</f>
        <v>5.4.19</v>
      </c>
      <c r="D431" s="35" t="str">
        <f>IFERROR(VLOOKUP(C431,'PC Despesas'!$L$4:$M$103,2,FALSE),"")</f>
        <v>HORAS EXT</v>
      </c>
      <c r="E431" s="47">
        <f>SUMIFS(Jan!$K$5:$K$586,Jan!$V$5:$V$586,"Despesa",Jan!$G$5:$G$586,DRE!$D431)</f>
        <v>137.94999999999999</v>
      </c>
      <c r="F431" s="47">
        <f>SUMIFS(Fev!$K$5:$K$605,Fev!$V$5:$V$605,"Despesa",Fev!$G$5:$G$605,DRE!$D431)</f>
        <v>0</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137.94999999999999</v>
      </c>
    </row>
    <row r="432" spans="1:17" ht="28.5" customHeight="1" thickTop="1" thickBot="1" x14ac:dyDescent="0.3">
      <c r="A432" s="209"/>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09"/>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09"/>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09"/>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0</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0</v>
      </c>
    </row>
    <row r="436" spans="1:17" ht="28.5" customHeight="1" thickTop="1" thickBot="1" x14ac:dyDescent="0.3">
      <c r="A436" s="209"/>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09"/>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09"/>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09"/>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09"/>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09"/>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09"/>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09"/>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09"/>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09"/>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09"/>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09"/>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09"/>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09"/>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09"/>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09"/>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09"/>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09"/>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09"/>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09"/>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09"/>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09"/>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09"/>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09"/>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09"/>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09"/>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09"/>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09"/>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09"/>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09"/>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09"/>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09"/>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09"/>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09"/>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09"/>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09"/>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09"/>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09"/>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09"/>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09"/>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09"/>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09"/>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09"/>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09"/>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09"/>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09"/>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09"/>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09"/>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09"/>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09"/>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09"/>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09"/>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09"/>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09"/>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09"/>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09"/>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09"/>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09"/>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09"/>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09"/>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09"/>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09"/>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09"/>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09"/>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09"/>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09"/>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09"/>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09"/>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09"/>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09"/>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09"/>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09"/>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09"/>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09"/>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09"/>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09"/>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09"/>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09"/>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09"/>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09"/>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09"/>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09"/>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09"/>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09"/>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09"/>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09"/>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09"/>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09"/>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09"/>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09"/>
      <c r="B525" s="61">
        <v>522</v>
      </c>
      <c r="C525" s="34">
        <f>'PC Despesas'!L103</f>
        <v>9999</v>
      </c>
      <c r="D525" s="35" t="str">
        <f>IFERROR(VLOOKUP(C525,'PC Despesas'!$L$4:$M$103,2,FALSE),"")</f>
        <v>-</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09"/>
      <c r="B526" s="61">
        <v>523</v>
      </c>
      <c r="C526" s="173" t="s">
        <v>94</v>
      </c>
      <c r="D526" s="174" t="str">
        <f>VLOOKUP(C526,'PC Despesas'!$O$4:$P$103,2,FALSE)</f>
        <v>DESPESAS OPERACIONAIS</v>
      </c>
      <c r="E526" s="175">
        <f t="shared" ref="E526:Q526" si="28">SUM(E527:E625)</f>
        <v>10570.07</v>
      </c>
      <c r="F526" s="175">
        <f t="shared" si="28"/>
        <v>0</v>
      </c>
      <c r="G526" s="175">
        <f t="shared" si="28"/>
        <v>0</v>
      </c>
      <c r="H526" s="175">
        <f t="shared" si="28"/>
        <v>0</v>
      </c>
      <c r="I526" s="175">
        <f t="shared" si="28"/>
        <v>0</v>
      </c>
      <c r="J526" s="175">
        <f t="shared" si="28"/>
        <v>0</v>
      </c>
      <c r="K526" s="175">
        <f t="shared" si="28"/>
        <v>0</v>
      </c>
      <c r="L526" s="175">
        <f t="shared" si="28"/>
        <v>0</v>
      </c>
      <c r="M526" s="175">
        <f t="shared" si="28"/>
        <v>0</v>
      </c>
      <c r="N526" s="175">
        <f t="shared" si="28"/>
        <v>0</v>
      </c>
      <c r="O526" s="175">
        <f t="shared" si="28"/>
        <v>0</v>
      </c>
      <c r="P526" s="175">
        <f t="shared" si="28"/>
        <v>0</v>
      </c>
      <c r="Q526" s="175">
        <f t="shared" si="28"/>
        <v>10570.07</v>
      </c>
    </row>
    <row r="527" spans="1:17" ht="27.75" customHeight="1" thickTop="1" thickBot="1" x14ac:dyDescent="0.3">
      <c r="A527" s="209"/>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0</v>
      </c>
      <c r="G527" s="47">
        <f>SUMIFS(Mar!$K$5:$K$605,Mar!$V$5:$V$605,"Despesa",Mar!$G$5:$G$605,DRE!$D322)</f>
        <v>0</v>
      </c>
      <c r="H527" s="47">
        <f>SUMIFS(Abr!$K$5:$K$605,Abr!$V$5:$V$605,"Despesa",Abr!$G$5:$G$605,DRE!$D527)</f>
        <v>0</v>
      </c>
      <c r="I527" s="47">
        <f>SUMIFS(Mai!$K$5:$K$605,Mai!$V$5:$V$605,"Despesa",Mai!$G$5:$G$605,DRE!$D527)</f>
        <v>0</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369.15</v>
      </c>
    </row>
    <row r="528" spans="1:17" ht="28.5" customHeight="1" thickTop="1" thickBot="1" x14ac:dyDescent="0.3">
      <c r="A528" s="209"/>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09"/>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09"/>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09"/>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09"/>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09"/>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09"/>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09"/>
      <c r="B535" s="61">
        <v>532</v>
      </c>
      <c r="C535" s="34" t="str">
        <f>'PC Despesas'!O13</f>
        <v>5.5.3</v>
      </c>
      <c r="D535" s="35" t="str">
        <f>IFERROR(VLOOKUP(C535,'PC Despesas'!$O$5:$P$103,2,FALSE),"")</f>
        <v>CONSERVAÇÃO E REPAROS</v>
      </c>
      <c r="E535" s="47">
        <f>SUMIFS(Jan!$K$5:$K$586,Jan!$V$5:$V$586,"Despesa",Jan!$G$5:$G$586,DRE!$D535)</f>
        <v>10200.92</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10200.92</v>
      </c>
    </row>
    <row r="536" spans="1:17" ht="28.5" customHeight="1" thickTop="1" thickBot="1" x14ac:dyDescent="0.3">
      <c r="A536" s="209"/>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09"/>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09"/>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09"/>
      <c r="B539" s="61">
        <v>536</v>
      </c>
      <c r="C539" s="34" t="str">
        <f>'PC Despesas'!O17</f>
        <v>5.5.7</v>
      </c>
      <c r="D539" s="35" t="str">
        <f>IFERROR(VLOOKUP(C539,'PC Despesas'!$O$5:$P$103,2,FALSE),"")</f>
        <v>TELEFONE/ INTERNET</v>
      </c>
      <c r="E539" s="47">
        <f>SUMIFS(Jan!$K$5:$K$586,Jan!$V$5:$V$586,"Despesa",Jan!$G$5:$G$586,DRE!$D539)</f>
        <v>0</v>
      </c>
      <c r="F539" s="47">
        <f>SUMIFS(Fev!$K$5:$K$605,Fev!$V$5:$V$605,"Despesa",Fev!$G$5:$G$605,DRE!$D539)</f>
        <v>0</v>
      </c>
      <c r="G539" s="47">
        <f>SUMIFS(Mar!$K$5:$K$605,Mar!$V$5:$V$605,"Despesa",Mar!$G$5:$G$605,DRE!$D334)</f>
        <v>0</v>
      </c>
      <c r="H539" s="47">
        <f>SUMIFS(Abr!$K$5:$K$605,Abr!$V$5:$V$605,"Despesa",Abr!$G$5:$G$605,DRE!$D539)</f>
        <v>0</v>
      </c>
      <c r="I539" s="47">
        <f>SUMIFS(Mai!$K$5:$K$605,Mai!$V$5:$V$605,"Despesa",Mai!$G$5:$G$605,DRE!$D539)</f>
        <v>0</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0</v>
      </c>
    </row>
    <row r="540" spans="1:17" ht="28.5" customHeight="1" thickTop="1" thickBot="1" x14ac:dyDescent="0.3">
      <c r="A540" s="209"/>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09"/>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0</v>
      </c>
      <c r="I541" s="47">
        <f>SUMIFS(Mai!$K$5:$K$605,Mai!$V$5:$V$605,"Despesa",Mai!$G$5:$G$605,DRE!$D541)</f>
        <v>0</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0</v>
      </c>
    </row>
    <row r="542" spans="1:17" ht="28.5" customHeight="1" thickTop="1" thickBot="1" x14ac:dyDescent="0.3">
      <c r="A542" s="209"/>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09"/>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09"/>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09"/>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09"/>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09"/>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09"/>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09"/>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09"/>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09"/>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09"/>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09"/>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09"/>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09"/>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09"/>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09"/>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09"/>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09"/>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09"/>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09"/>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09"/>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09"/>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09"/>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09"/>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09"/>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09"/>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09"/>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09"/>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09"/>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09"/>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09"/>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09"/>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09"/>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09"/>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09"/>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09"/>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09"/>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09"/>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09"/>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09"/>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09"/>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09"/>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09"/>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09"/>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09"/>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09"/>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09"/>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09"/>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09"/>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09"/>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09"/>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09"/>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09"/>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09"/>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09"/>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09"/>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09"/>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09"/>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09"/>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09"/>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09"/>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09"/>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09"/>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09"/>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09"/>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09"/>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09"/>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09"/>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09"/>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09"/>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09"/>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09"/>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09"/>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09"/>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09"/>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09"/>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09"/>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09"/>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09"/>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09"/>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09"/>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09"/>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09"/>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09"/>
      <c r="B625" s="61">
        <v>622</v>
      </c>
      <c r="C625" s="34">
        <f>'PC Despesas'!O103</f>
        <v>9999</v>
      </c>
      <c r="D625" s="35" t="str">
        <f>IFERROR(VLOOKUP(C625,'PC Despesas'!$O$5:$P$103,2,FALSE),"")</f>
        <v>-</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09"/>
      <c r="B626" s="61">
        <v>623</v>
      </c>
      <c r="C626" s="173" t="s">
        <v>95</v>
      </c>
      <c r="D626" s="174" t="str">
        <f>VLOOKUP(C626,'PC Despesas'!$R$4:$S$103,2,FALSE)</f>
        <v>DESPESAS DE MARKETING</v>
      </c>
      <c r="E626" s="175">
        <f t="shared" ref="E626:Q626" si="31">SUM(E627:E725)</f>
        <v>0</v>
      </c>
      <c r="F626" s="175">
        <f t="shared" si="31"/>
        <v>0</v>
      </c>
      <c r="G626" s="175">
        <f t="shared" si="31"/>
        <v>0</v>
      </c>
      <c r="H626" s="175">
        <f t="shared" si="31"/>
        <v>0</v>
      </c>
      <c r="I626" s="175">
        <f t="shared" si="31"/>
        <v>0</v>
      </c>
      <c r="J626" s="175">
        <f t="shared" si="31"/>
        <v>0</v>
      </c>
      <c r="K626" s="175">
        <f t="shared" si="31"/>
        <v>0</v>
      </c>
      <c r="L626" s="175">
        <f t="shared" si="31"/>
        <v>0</v>
      </c>
      <c r="M626" s="175">
        <f t="shared" si="31"/>
        <v>0</v>
      </c>
      <c r="N626" s="175">
        <f t="shared" si="31"/>
        <v>0</v>
      </c>
      <c r="O626" s="175">
        <f t="shared" si="31"/>
        <v>0</v>
      </c>
      <c r="P626" s="175">
        <f t="shared" si="31"/>
        <v>0</v>
      </c>
      <c r="Q626" s="175">
        <f t="shared" si="31"/>
        <v>0</v>
      </c>
    </row>
    <row r="627" spans="1:17" ht="27.75" customHeight="1" thickTop="1" thickBot="1" x14ac:dyDescent="0.3">
      <c r="A627" s="209"/>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09"/>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09"/>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09"/>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09"/>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09"/>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09"/>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09"/>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09"/>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09"/>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09"/>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09"/>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09"/>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09"/>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09"/>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09"/>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09"/>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09"/>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09"/>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09"/>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09"/>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09"/>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09"/>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09"/>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09"/>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09"/>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09"/>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09"/>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09"/>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09"/>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09"/>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09"/>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09"/>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09"/>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09"/>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09"/>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09"/>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09"/>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09"/>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09"/>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09"/>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09"/>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09"/>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09"/>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09"/>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09"/>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09"/>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09"/>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09"/>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09"/>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09"/>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09"/>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09"/>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09"/>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09"/>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09"/>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09"/>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09"/>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09"/>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09"/>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09"/>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09"/>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09"/>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09"/>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09"/>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09"/>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09"/>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09"/>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09"/>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09"/>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09"/>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09"/>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09"/>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09"/>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09"/>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09"/>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09"/>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09"/>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09"/>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09"/>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09"/>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09"/>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09"/>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09"/>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09"/>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09"/>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09"/>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09"/>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09"/>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09"/>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09"/>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09"/>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09"/>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09"/>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09"/>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09"/>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09"/>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09"/>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09"/>
      <c r="B725" s="61">
        <v>722</v>
      </c>
      <c r="C725" s="34">
        <f>'PC Despesas'!R103</f>
        <v>9999</v>
      </c>
      <c r="D725" s="35" t="str">
        <f>IFERROR(VLOOKUP(C725,'PC Despesas'!$R$5:$S$103,2,FALSE),"")</f>
        <v>-</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09"/>
      <c r="B726" s="61">
        <v>723</v>
      </c>
      <c r="E726" s="71"/>
      <c r="F726" s="71"/>
      <c r="G726" s="71"/>
      <c r="H726" s="71"/>
      <c r="I726" s="71"/>
      <c r="J726" s="71"/>
      <c r="K726" s="71"/>
      <c r="L726" s="71"/>
      <c r="M726" s="71"/>
      <c r="N726" s="71"/>
      <c r="O726" s="71"/>
      <c r="P726" s="71"/>
      <c r="Q726" s="71"/>
    </row>
    <row r="727" spans="1:17" ht="33.75" customHeight="1" thickTop="1" thickBot="1" x14ac:dyDescent="0.3">
      <c r="A727" s="209"/>
      <c r="B727" s="61">
        <v>724</v>
      </c>
      <c r="C727" s="283" t="s">
        <v>73</v>
      </c>
      <c r="D727" s="284"/>
      <c r="E727" s="172">
        <f>E729-E829</f>
        <v>12320.92</v>
      </c>
      <c r="F727" s="172">
        <f t="shared" ref="F727:Q727" si="34">F729-F829</f>
        <v>0</v>
      </c>
      <c r="G727" s="172">
        <f t="shared" si="34"/>
        <v>0</v>
      </c>
      <c r="H727" s="172">
        <f t="shared" si="34"/>
        <v>0</v>
      </c>
      <c r="I727" s="172">
        <f t="shared" si="34"/>
        <v>0</v>
      </c>
      <c r="J727" s="172">
        <f t="shared" si="34"/>
        <v>0</v>
      </c>
      <c r="K727" s="172">
        <f t="shared" si="34"/>
        <v>0</v>
      </c>
      <c r="L727" s="172">
        <f t="shared" si="34"/>
        <v>0</v>
      </c>
      <c r="M727" s="172">
        <f t="shared" si="34"/>
        <v>0</v>
      </c>
      <c r="N727" s="172">
        <f t="shared" si="34"/>
        <v>0</v>
      </c>
      <c r="O727" s="172">
        <f t="shared" si="34"/>
        <v>0</v>
      </c>
      <c r="P727" s="172">
        <f t="shared" si="34"/>
        <v>0</v>
      </c>
      <c r="Q727" s="172">
        <f t="shared" si="34"/>
        <v>12320.92</v>
      </c>
    </row>
    <row r="728" spans="1:17" ht="12.75" customHeight="1" thickTop="1" thickBot="1" x14ac:dyDescent="0.3">
      <c r="A728" s="209"/>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09"/>
      <c r="B729" s="61">
        <v>726</v>
      </c>
      <c r="C729" s="176" t="str">
        <f>'PC Receitas'!K$4</f>
        <v>4.3</v>
      </c>
      <c r="D729" s="177" t="str">
        <f>VLOOKUP(C729,'PC Receitas'!$K$4:$L$19,2,FALSE)</f>
        <v>RECEITAS NÃO OPERACIONAIS</v>
      </c>
      <c r="E729" s="175">
        <f t="shared" ref="E729:Q729" si="35">SUM(E730:E828)</f>
        <v>12320.92</v>
      </c>
      <c r="F729" s="175">
        <f t="shared" si="35"/>
        <v>0</v>
      </c>
      <c r="G729" s="175">
        <f t="shared" si="35"/>
        <v>0</v>
      </c>
      <c r="H729" s="175">
        <f t="shared" si="35"/>
        <v>0</v>
      </c>
      <c r="I729" s="175">
        <f t="shared" si="35"/>
        <v>0</v>
      </c>
      <c r="J729" s="175">
        <f t="shared" si="35"/>
        <v>0</v>
      </c>
      <c r="K729" s="175">
        <f t="shared" si="35"/>
        <v>0</v>
      </c>
      <c r="L729" s="175">
        <f t="shared" si="35"/>
        <v>0</v>
      </c>
      <c r="M729" s="175">
        <f t="shared" si="35"/>
        <v>0</v>
      </c>
      <c r="N729" s="175">
        <f t="shared" si="35"/>
        <v>0</v>
      </c>
      <c r="O729" s="175">
        <f t="shared" si="35"/>
        <v>0</v>
      </c>
      <c r="P729" s="175">
        <f t="shared" si="35"/>
        <v>0</v>
      </c>
      <c r="Q729" s="175">
        <f t="shared" si="35"/>
        <v>12320.92</v>
      </c>
    </row>
    <row r="730" spans="1:17" ht="27.75" customHeight="1" thickTop="1" thickBot="1" x14ac:dyDescent="0.3">
      <c r="A730" s="209"/>
      <c r="B730" s="61">
        <v>727</v>
      </c>
      <c r="C730" s="34" t="str">
        <f>'PC Receitas'!K5</f>
        <v>4.3.1</v>
      </c>
      <c r="D730" s="35" t="str">
        <f>IFERROR(VLOOKUP(C730,'PC Receitas'!$K$4:$L$103,2,FALSE),"")</f>
        <v>GANHO NA VENDA ATIVO</v>
      </c>
      <c r="E730" s="47">
        <f>SUMIFS(Jan!$J$5:$J$586,Jan!$V$5:$V$586,"Receita",Jan!$G$5:$G$586,DRE!$D730)</f>
        <v>10200.92</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10200.92</v>
      </c>
    </row>
    <row r="731" spans="1:17" ht="28.5" customHeight="1" thickTop="1" thickBot="1" x14ac:dyDescent="0.3">
      <c r="A731" s="209"/>
      <c r="B731" s="61">
        <v>728</v>
      </c>
      <c r="C731" s="34" t="str">
        <f>'PC Receitas'!K6</f>
        <v>4.3.2</v>
      </c>
      <c r="D731" s="35" t="str">
        <f>IFERROR(VLOOKUP(C731,'PC Receitas'!$K$4:$L$103,2,FALSE),"")</f>
        <v>OUTRAS RECEITAS</v>
      </c>
      <c r="E731" s="47">
        <f>SUMIFS(Jan!$J$5:$J$586,Jan!$V$5:$V$586,"Receita",Jan!$G$5:$G$586,DRE!$D731)</f>
        <v>2120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2120</v>
      </c>
    </row>
    <row r="732" spans="1:17" ht="28.5" customHeight="1" thickTop="1" thickBot="1" x14ac:dyDescent="0.3">
      <c r="A732" s="209"/>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09"/>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09"/>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09"/>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09"/>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09"/>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09"/>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09"/>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09"/>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09"/>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09"/>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09"/>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09"/>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09"/>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09"/>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09"/>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09"/>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09"/>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09"/>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09"/>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09"/>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09"/>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09"/>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09"/>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09"/>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09"/>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09"/>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09"/>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09"/>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09"/>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09"/>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09"/>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09"/>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09"/>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09"/>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09"/>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09"/>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09"/>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09"/>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09"/>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09"/>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09"/>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09"/>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09"/>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09"/>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09"/>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09"/>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09"/>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09"/>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09"/>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09"/>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09"/>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09"/>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09"/>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09"/>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09"/>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09"/>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09"/>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09"/>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09"/>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09"/>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09"/>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09"/>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09"/>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09"/>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09"/>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09"/>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09"/>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09"/>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09"/>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09"/>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09"/>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09"/>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09"/>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09"/>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09"/>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09"/>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09"/>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09"/>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09"/>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09"/>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09"/>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09"/>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09"/>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09"/>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09"/>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09"/>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09"/>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09"/>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09"/>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09"/>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09"/>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09"/>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09"/>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09"/>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09"/>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09"/>
      <c r="B828" s="61">
        <v>825</v>
      </c>
      <c r="C828" s="34">
        <f>'PC Receitas'!K103</f>
        <v>9999</v>
      </c>
      <c r="D828" s="35" t="str">
        <f>IFERROR(VLOOKUP(C828,'PC Receitas'!$K$4:$L$103,2,FALSE),"")</f>
        <v>-</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09"/>
      <c r="B829" s="61">
        <v>826</v>
      </c>
      <c r="C829" s="173" t="str">
        <f>'PC Despesas'!I4</f>
        <v>5.3</v>
      </c>
      <c r="D829" s="174" t="str">
        <f>VLOOKUP(C829,'PC Despesas'!$I$4:$J$103,2,FALSE)</f>
        <v>DESPESAS NÃO OPERACIONAIS</v>
      </c>
      <c r="E829" s="175">
        <f t="shared" ref="E829:Q829" si="38">SUM(E830:E928)</f>
        <v>0</v>
      </c>
      <c r="F829" s="175">
        <f t="shared" si="38"/>
        <v>0</v>
      </c>
      <c r="G829" s="175">
        <f t="shared" si="38"/>
        <v>0</v>
      </c>
      <c r="H829" s="175">
        <f t="shared" si="38"/>
        <v>0</v>
      </c>
      <c r="I829" s="175">
        <f t="shared" si="38"/>
        <v>0</v>
      </c>
      <c r="J829" s="175">
        <f t="shared" si="38"/>
        <v>0</v>
      </c>
      <c r="K829" s="175">
        <f t="shared" si="38"/>
        <v>0</v>
      </c>
      <c r="L829" s="175">
        <f t="shared" si="38"/>
        <v>0</v>
      </c>
      <c r="M829" s="175">
        <f t="shared" si="38"/>
        <v>0</v>
      </c>
      <c r="N829" s="175">
        <f t="shared" si="38"/>
        <v>0</v>
      </c>
      <c r="O829" s="175">
        <f t="shared" si="38"/>
        <v>0</v>
      </c>
      <c r="P829" s="175">
        <f t="shared" si="38"/>
        <v>0</v>
      </c>
      <c r="Q829" s="175">
        <f t="shared" si="38"/>
        <v>0</v>
      </c>
    </row>
    <row r="830" spans="1:17" ht="27.75" customHeight="1" thickTop="1" thickBot="1" x14ac:dyDescent="0.3">
      <c r="A830" s="209"/>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09"/>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09"/>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09"/>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0</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0</v>
      </c>
    </row>
    <row r="834" spans="1:17" ht="28.5" customHeight="1" thickTop="1" thickBot="1" x14ac:dyDescent="0.3">
      <c r="A834" s="209"/>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09"/>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09"/>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09"/>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09"/>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09"/>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09"/>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09"/>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09"/>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09"/>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09"/>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09"/>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09"/>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09"/>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09"/>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09"/>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09"/>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09"/>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09"/>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09"/>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09"/>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09"/>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09"/>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09"/>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09"/>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09"/>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09"/>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09"/>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09"/>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09"/>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09"/>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09"/>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09"/>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09"/>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09"/>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09"/>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09"/>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09"/>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09"/>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09"/>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09"/>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09"/>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09"/>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09"/>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09"/>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09"/>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09"/>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09"/>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09"/>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09"/>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09"/>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09"/>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09"/>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09"/>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09"/>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09"/>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09"/>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09"/>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09"/>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09"/>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09"/>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09"/>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09"/>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09"/>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09"/>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09"/>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09"/>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09"/>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09"/>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09"/>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09"/>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09"/>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09"/>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09"/>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09"/>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09"/>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09"/>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09"/>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09"/>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09"/>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09"/>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09"/>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09"/>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09"/>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09"/>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09"/>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09"/>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09"/>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09"/>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09"/>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09"/>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09"/>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09"/>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09"/>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09"/>
      <c r="B928" s="61">
        <v>925</v>
      </c>
      <c r="C928" s="34">
        <f>'PC Despesas'!I103</f>
        <v>9999</v>
      </c>
      <c r="D928" s="35" t="str">
        <f>IFERROR(VLOOKUP(C928,'PC Despesas'!$I$4:$J$103,2,FALSE),"")</f>
        <v>-</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09"/>
      <c r="B929" s="61">
        <v>926</v>
      </c>
      <c r="E929" s="71"/>
      <c r="F929" s="71"/>
      <c r="G929" s="71"/>
      <c r="H929" s="71"/>
      <c r="I929" s="71"/>
      <c r="J929" s="71"/>
      <c r="K929" s="71"/>
      <c r="L929" s="71"/>
      <c r="M929" s="71"/>
      <c r="N929" s="71"/>
      <c r="O929" s="71"/>
      <c r="P929" s="71"/>
      <c r="Q929" s="71"/>
    </row>
    <row r="930" spans="1:17" ht="35.25" customHeight="1" thickTop="1" thickBot="1" x14ac:dyDescent="0.3">
      <c r="A930" s="209"/>
      <c r="B930" s="61">
        <v>927</v>
      </c>
      <c r="C930" s="173" t="s">
        <v>96</v>
      </c>
      <c r="D930" s="174" t="str">
        <f>VLOOKUP(C930,'PC Despesas'!$U$4:$V$103,2,FALSE)</f>
        <v>IMPOSTOS</v>
      </c>
      <c r="E930" s="175">
        <f>SUM(E931:E1029)</f>
        <v>2480.2399999999998</v>
      </c>
      <c r="F930" s="175">
        <f t="shared" ref="F930:O930" si="41">SUM(F931:F1029)</f>
        <v>0</v>
      </c>
      <c r="G930" s="175">
        <f t="shared" si="41"/>
        <v>0</v>
      </c>
      <c r="H930" s="175">
        <f t="shared" si="41"/>
        <v>0</v>
      </c>
      <c r="I930" s="175">
        <f t="shared" si="41"/>
        <v>0</v>
      </c>
      <c r="J930" s="175">
        <f t="shared" si="41"/>
        <v>0</v>
      </c>
      <c r="K930" s="175">
        <f t="shared" si="41"/>
        <v>0</v>
      </c>
      <c r="L930" s="175">
        <f t="shared" si="41"/>
        <v>0</v>
      </c>
      <c r="M930" s="175">
        <f t="shared" si="41"/>
        <v>0</v>
      </c>
      <c r="N930" s="175">
        <f t="shared" si="41"/>
        <v>0</v>
      </c>
      <c r="O930" s="175">
        <f t="shared" si="41"/>
        <v>0</v>
      </c>
      <c r="P930" s="175">
        <f>SUM(P931:P1029)</f>
        <v>0</v>
      </c>
      <c r="Q930" s="175">
        <f>SUM(Q931:Q1029)</f>
        <v>2480.2399999999998</v>
      </c>
    </row>
    <row r="931" spans="1:17" ht="28.5" customHeight="1" thickTop="1" thickBot="1" x14ac:dyDescent="0.3">
      <c r="A931" s="209"/>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09"/>
      <c r="B932" s="61">
        <v>929</v>
      </c>
      <c r="C932" s="34" t="str">
        <f>'PC Despesas'!U6</f>
        <v>5.7.2</v>
      </c>
      <c r="D932" s="35" t="str">
        <f>IFERROR(VLOOKUP(C932,'PC Despesas'!$U$5:$V$103,2,FALSE),"")</f>
        <v>ICMS DIF ALIQUOTA</v>
      </c>
      <c r="E932" s="47">
        <f>SUMIFS(Jan!$K$5:$K$586,Jan!$V$5:$V$586,"Despesa",Jan!$G$5:$G$586,DRE!$D932)</f>
        <v>0</v>
      </c>
      <c r="F932" s="47">
        <f>SUMIFS(Fev!$K$5:$K$605,Fev!$V$5:$V$605,"Despesa",Fev!$G$5:$G$605,DRE!$D932)</f>
        <v>0</v>
      </c>
      <c r="G932" s="47">
        <f>SUMIFS(Mar!$K$5:$K$605,Mar!$V$5:$V$605,"Despesa",Mar!$G$5:$G$605,DRE!$D932)</f>
        <v>0</v>
      </c>
      <c r="H932" s="47">
        <f>SUMIFS(Abr!$K$5:$K$605,Abr!$V$5:$V$605,"Despesa",Abr!$G$5:$G$605,DRE!$D932)</f>
        <v>0</v>
      </c>
      <c r="I932" s="47">
        <f>SUMIFS(Mai!$K$5:$K$605,Mai!$V$5:$V$605,"Despesa",Mai!$G$5:$G$605,DRE!$D932)</f>
        <v>0</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0</v>
      </c>
    </row>
    <row r="933" spans="1:17" ht="28.5" customHeight="1" thickTop="1" thickBot="1" x14ac:dyDescent="0.3">
      <c r="A933" s="209"/>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09"/>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09"/>
      <c r="B935" s="61">
        <v>932</v>
      </c>
      <c r="C935" s="34" t="str">
        <f>'PC Despesas'!U9</f>
        <v>5.7.5</v>
      </c>
      <c r="D935" s="35" t="str">
        <f>IFERROR(VLOOKUP(C935,'PC Despesas'!$U$5:$V$103,2,FALSE),"")</f>
        <v>IPVA/LICENC E SEG OBRIG</v>
      </c>
      <c r="E935" s="47">
        <f>SUMIFS(Jan!$K$5:$K$586,Jan!$V$5:$V$586,"Despesa",Jan!$G$5:$G$586,DRE!$D935)</f>
        <v>2480.2399999999998</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2480.2399999999998</v>
      </c>
    </row>
    <row r="936" spans="1:17" ht="28.5" customHeight="1" thickTop="1" thickBot="1" x14ac:dyDescent="0.3">
      <c r="A936" s="209"/>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09"/>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09"/>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09"/>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09"/>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09"/>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09"/>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09"/>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09"/>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09"/>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09"/>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09"/>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09"/>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09"/>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09"/>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09"/>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09"/>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09"/>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09"/>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09"/>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09"/>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09"/>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09"/>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09"/>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09"/>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09"/>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09"/>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09"/>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09"/>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09"/>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09"/>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09"/>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09"/>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09"/>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09"/>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09"/>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09"/>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09"/>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09"/>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09"/>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09"/>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09"/>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09"/>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09"/>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09"/>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09"/>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09"/>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09"/>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09"/>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09"/>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09"/>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09"/>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09"/>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09"/>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09"/>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09"/>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09"/>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09"/>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09"/>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09"/>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09"/>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09"/>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09"/>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09"/>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09"/>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09"/>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09"/>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09"/>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09"/>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09"/>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09"/>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09"/>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09"/>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09"/>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09"/>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09"/>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09"/>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09"/>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09"/>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09"/>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09"/>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09"/>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09"/>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09"/>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09"/>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09"/>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09"/>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09"/>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09"/>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09"/>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09"/>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09"/>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09"/>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09"/>
      <c r="B1029" s="61">
        <v>1026</v>
      </c>
      <c r="C1029" s="34">
        <f>'PC Despesas'!U103</f>
        <v>9999</v>
      </c>
      <c r="D1029" s="35" t="str">
        <f>IFERROR(VLOOKUP(C1029,'PC Despesas'!$U$5:$V$103,2,FALSE),"")</f>
        <v>-</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09"/>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09"/>
      <c r="B1031" s="61">
        <v>1028</v>
      </c>
      <c r="C1031" s="281" t="s">
        <v>127</v>
      </c>
      <c r="D1031" s="282"/>
      <c r="E1031" s="172">
        <f>E422-E424+E727-E930</f>
        <v>9947.59</v>
      </c>
      <c r="F1031" s="172">
        <f t="shared" ref="F1031:Q1031" si="44">F422-F424+F727-F930</f>
        <v>0</v>
      </c>
      <c r="G1031" s="172">
        <f t="shared" si="44"/>
        <v>0</v>
      </c>
      <c r="H1031" s="172">
        <f t="shared" si="44"/>
        <v>0</v>
      </c>
      <c r="I1031" s="172">
        <f t="shared" si="44"/>
        <v>0</v>
      </c>
      <c r="J1031" s="172">
        <f t="shared" si="44"/>
        <v>0</v>
      </c>
      <c r="K1031" s="172">
        <f t="shared" si="44"/>
        <v>0</v>
      </c>
      <c r="L1031" s="172">
        <f t="shared" si="44"/>
        <v>0</v>
      </c>
      <c r="M1031" s="172">
        <f t="shared" si="44"/>
        <v>0</v>
      </c>
      <c r="N1031" s="172">
        <f t="shared" si="44"/>
        <v>0</v>
      </c>
      <c r="O1031" s="172">
        <f t="shared" si="44"/>
        <v>0</v>
      </c>
      <c r="P1031" s="172">
        <f t="shared" si="44"/>
        <v>0</v>
      </c>
      <c r="Q1031" s="172">
        <f t="shared" si="44"/>
        <v>9947.59</v>
      </c>
    </row>
    <row r="1032" spans="1:17" ht="16.5" thickTop="1" thickBot="1" x14ac:dyDescent="0.3">
      <c r="A1032" s="209"/>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09"/>
      <c r="B1033" s="61">
        <v>1030</v>
      </c>
      <c r="C1033" s="173" t="s">
        <v>179</v>
      </c>
      <c r="D1033" s="174" t="str">
        <f>VLOOKUP(C1033,'PC Despesas'!$X$4:$Y$103,2,FALSE)</f>
        <v>INVESTIMENTOS</v>
      </c>
      <c r="E1033" s="175">
        <f>SUM(E1034:E1132)</f>
        <v>625.51</v>
      </c>
      <c r="F1033" s="175">
        <f t="shared" ref="F1033:O1033" si="45">SUM(F1034:F1132)</f>
        <v>0</v>
      </c>
      <c r="G1033" s="175">
        <f t="shared" si="45"/>
        <v>0</v>
      </c>
      <c r="H1033" s="175">
        <f t="shared" si="45"/>
        <v>0</v>
      </c>
      <c r="I1033" s="175">
        <f t="shared" si="45"/>
        <v>0</v>
      </c>
      <c r="J1033" s="175">
        <f t="shared" si="45"/>
        <v>0</v>
      </c>
      <c r="K1033" s="175">
        <f t="shared" si="45"/>
        <v>0</v>
      </c>
      <c r="L1033" s="175">
        <f t="shared" si="45"/>
        <v>0</v>
      </c>
      <c r="M1033" s="175">
        <f t="shared" si="45"/>
        <v>0</v>
      </c>
      <c r="N1033" s="175">
        <f t="shared" si="45"/>
        <v>0</v>
      </c>
      <c r="O1033" s="175">
        <f t="shared" si="45"/>
        <v>0</v>
      </c>
      <c r="P1033" s="175">
        <f>SUM(P1034:P1132)</f>
        <v>0</v>
      </c>
      <c r="Q1033" s="175">
        <f>SUM(Q1034:Q1132)</f>
        <v>625.51</v>
      </c>
    </row>
    <row r="1034" spans="1:17" ht="28.5" customHeight="1" thickTop="1" thickBot="1" x14ac:dyDescent="0.3">
      <c r="A1034" s="209"/>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09"/>
      <c r="B1035" s="61">
        <v>1032</v>
      </c>
      <c r="C1035" s="34" t="str">
        <f>'PC Despesas'!X6</f>
        <v>5.8.2</v>
      </c>
      <c r="D1035" s="35" t="str">
        <f>IFERROR(VLOOKUP(C1035,'PC Despesas'!$X$5:$Y$103,2,FALSE),"")</f>
        <v>RDB</v>
      </c>
      <c r="E1035" s="47">
        <f>SUMIFS(Jan!$K$5:$K$586,Jan!$V$5:$V$586,"Despesa",Jan!$G$5:$G$586,DRE!$D1035)</f>
        <v>625.51</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625.51</v>
      </c>
    </row>
    <row r="1036" spans="1:17" ht="28.5" customHeight="1" thickTop="1" thickBot="1" x14ac:dyDescent="0.3">
      <c r="A1036" s="209"/>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09"/>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09"/>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09"/>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09"/>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09"/>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09"/>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09"/>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09"/>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09"/>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09"/>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09"/>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09"/>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09"/>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09"/>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09"/>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09"/>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09"/>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09"/>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09"/>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09"/>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09"/>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09"/>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09"/>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09"/>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09"/>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09"/>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09"/>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09"/>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09"/>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09"/>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09"/>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09"/>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09"/>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09"/>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09"/>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09"/>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09"/>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09"/>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09"/>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09"/>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09"/>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09"/>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09"/>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09"/>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09"/>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09"/>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09"/>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09"/>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09"/>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09"/>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09"/>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09"/>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09"/>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09"/>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09"/>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09"/>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09"/>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09"/>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09"/>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09"/>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09"/>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09"/>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09"/>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09"/>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09"/>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09"/>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09"/>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09"/>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09"/>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09"/>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09"/>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09"/>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09"/>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09"/>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09"/>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09"/>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09"/>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09"/>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09"/>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09"/>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09"/>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09"/>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09"/>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09"/>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09"/>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09"/>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09"/>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09"/>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09"/>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09"/>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09"/>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09"/>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09"/>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09"/>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09"/>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09"/>
      <c r="B1132" s="61">
        <v>1129</v>
      </c>
      <c r="C1132" s="34">
        <f>'PC Despesas'!X103</f>
        <v>9999</v>
      </c>
      <c r="D1132" s="35" t="str">
        <f>IFERROR(VLOOKUP(C1132,'PC Despesas'!$X$5:$Y$103,2,FALSE),"")</f>
        <v>-</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1:D11"/>
    <mergeCell ref="C12:D12"/>
    <mergeCell ref="C14:D14"/>
    <mergeCell ref="C13:D13"/>
    <mergeCell ref="C1:R1"/>
    <mergeCell ref="C4:D4"/>
    <mergeCell ref="C6:D6"/>
    <mergeCell ref="C8:D8"/>
    <mergeCell ref="C7:D7"/>
    <mergeCell ref="C9:D9"/>
    <mergeCell ref="C10:D10"/>
    <mergeCell ref="C1031:D1031"/>
    <mergeCell ref="C727:D727"/>
    <mergeCell ref="C219:D219"/>
    <mergeCell ref="C15:H15"/>
    <mergeCell ref="C16:D16"/>
    <mergeCell ref="C422:D422"/>
    <mergeCell ref="C424:D424"/>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4"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09"/>
      <c r="C1" s="261"/>
      <c r="D1" s="261"/>
      <c r="E1" s="261"/>
      <c r="F1" s="261"/>
      <c r="G1" s="261"/>
      <c r="H1" s="261"/>
      <c r="I1" s="261"/>
      <c r="J1" s="261"/>
      <c r="K1" s="261"/>
      <c r="L1" s="261"/>
      <c r="M1" s="261"/>
      <c r="N1" s="261"/>
      <c r="O1" s="261"/>
      <c r="P1" s="261"/>
      <c r="Q1" s="261"/>
      <c r="R1" s="261"/>
    </row>
    <row r="2" spans="1:18" s="18" customFormat="1" ht="37.5" hidden="1" customHeight="1" x14ac:dyDescent="0.25">
      <c r="A2" s="209"/>
      <c r="B2" s="57"/>
      <c r="C2" s="19"/>
      <c r="D2" s="19"/>
      <c r="E2" s="19"/>
      <c r="F2" s="19"/>
      <c r="G2" s="19"/>
      <c r="H2" s="19"/>
      <c r="I2" s="19"/>
      <c r="J2" s="19"/>
      <c r="K2" s="19"/>
      <c r="L2" s="19"/>
      <c r="M2" s="19"/>
      <c r="N2" s="19"/>
      <c r="O2" s="19"/>
      <c r="P2" s="19"/>
    </row>
    <row r="3" spans="1:18" ht="39" customHeight="1" thickBot="1" x14ac:dyDescent="0.3">
      <c r="A3" s="209"/>
      <c r="B3" s="1"/>
      <c r="G3" s="12"/>
    </row>
    <row r="4" spans="1:18" ht="25.5" customHeight="1" thickTop="1" thickBot="1" x14ac:dyDescent="0.3">
      <c r="A4" s="209"/>
      <c r="C4" s="285" t="s">
        <v>68</v>
      </c>
      <c r="D4" s="285"/>
      <c r="E4" s="170" t="s">
        <v>48</v>
      </c>
      <c r="F4" s="170" t="s">
        <v>49</v>
      </c>
      <c r="G4" s="170" t="s">
        <v>50</v>
      </c>
      <c r="H4" s="170" t="s">
        <v>51</v>
      </c>
      <c r="I4" s="170" t="s">
        <v>52</v>
      </c>
      <c r="J4" s="170" t="s">
        <v>53</v>
      </c>
      <c r="K4" s="170" t="s">
        <v>54</v>
      </c>
      <c r="L4" s="170" t="s">
        <v>55</v>
      </c>
      <c r="M4" s="170" t="s">
        <v>56</v>
      </c>
      <c r="N4" s="170" t="s">
        <v>57</v>
      </c>
      <c r="O4" s="170" t="s">
        <v>58</v>
      </c>
      <c r="P4" s="170" t="s">
        <v>59</v>
      </c>
      <c r="Q4" s="170" t="s">
        <v>60</v>
      </c>
    </row>
    <row r="5" spans="1:18" ht="6" customHeight="1" thickTop="1" thickBot="1" x14ac:dyDescent="0.3">
      <c r="A5" s="209"/>
      <c r="C5" s="180"/>
      <c r="D5" s="181"/>
      <c r="E5" s="182"/>
      <c r="F5" s="181"/>
      <c r="G5" s="181"/>
      <c r="H5" s="181"/>
      <c r="I5" s="181"/>
      <c r="J5" s="182"/>
      <c r="K5" s="182"/>
      <c r="L5" s="182"/>
      <c r="M5" s="182"/>
      <c r="N5" s="182"/>
      <c r="O5" s="182"/>
      <c r="P5" s="182"/>
      <c r="Q5" s="182"/>
    </row>
    <row r="6" spans="1:18" ht="30" customHeight="1" thickTop="1" thickBot="1" x14ac:dyDescent="0.3">
      <c r="A6" s="209"/>
      <c r="C6" s="285" t="s">
        <v>140</v>
      </c>
      <c r="D6" s="285"/>
      <c r="E6" s="183">
        <f>E8+E108+E208+E308+E408+E508+E608+E708</f>
        <v>0</v>
      </c>
      <c r="F6" s="183">
        <f t="shared" ref="F6:P6" si="0">F8+F108+F208+F308+F408+F508+F608+F708</f>
        <v>0</v>
      </c>
      <c r="G6" s="183">
        <f t="shared" si="0"/>
        <v>0</v>
      </c>
      <c r="H6" s="183">
        <f t="shared" si="0"/>
        <v>0</v>
      </c>
      <c r="I6" s="183">
        <f t="shared" si="0"/>
        <v>0</v>
      </c>
      <c r="J6" s="183">
        <f t="shared" si="0"/>
        <v>0</v>
      </c>
      <c r="K6" s="183">
        <f t="shared" si="0"/>
        <v>0</v>
      </c>
      <c r="L6" s="183">
        <f t="shared" si="0"/>
        <v>0</v>
      </c>
      <c r="M6" s="183">
        <f t="shared" si="0"/>
        <v>0</v>
      </c>
      <c r="N6" s="183">
        <f t="shared" si="0"/>
        <v>0</v>
      </c>
      <c r="O6" s="183">
        <f t="shared" si="0"/>
        <v>0</v>
      </c>
      <c r="P6" s="183">
        <f t="shared" si="0"/>
        <v>0</v>
      </c>
      <c r="Q6" s="183"/>
    </row>
    <row r="7" spans="1:18" ht="17.25" customHeight="1" thickTop="1" thickBot="1" x14ac:dyDescent="0.3">
      <c r="A7" s="209"/>
      <c r="C7" s="290"/>
      <c r="D7" s="290"/>
      <c r="E7" s="52"/>
      <c r="F7" s="52"/>
      <c r="G7" s="52"/>
      <c r="H7" s="52"/>
      <c r="I7" s="52"/>
      <c r="J7" s="52"/>
      <c r="K7" s="52"/>
      <c r="L7" s="52"/>
      <c r="M7" s="52"/>
      <c r="N7" s="52"/>
      <c r="O7" s="52"/>
      <c r="P7" s="52"/>
      <c r="Q7" s="52"/>
    </row>
    <row r="8" spans="1:18" ht="30.75" customHeight="1" thickTop="1" thickBot="1" x14ac:dyDescent="0.3">
      <c r="A8" s="209"/>
      <c r="C8" s="173" t="str">
        <f>'PC Despesas'!C4</f>
        <v>5.1</v>
      </c>
      <c r="D8" s="174" t="str">
        <f>VLOOKUP(C8,'PC Despesas'!$C$4:$D$103,2,FALSE)</f>
        <v>DESPESAS COM PRODUTOS</v>
      </c>
      <c r="E8" s="184">
        <f>SUM(E9:E107)</f>
        <v>0</v>
      </c>
      <c r="F8" s="184">
        <f t="shared" ref="F8:Q8" si="1">SUM(F9:F107)</f>
        <v>0</v>
      </c>
      <c r="G8" s="184">
        <f t="shared" si="1"/>
        <v>0</v>
      </c>
      <c r="H8" s="184">
        <f t="shared" si="1"/>
        <v>0</v>
      </c>
      <c r="I8" s="184">
        <f t="shared" si="1"/>
        <v>0</v>
      </c>
      <c r="J8" s="184">
        <f t="shared" si="1"/>
        <v>0</v>
      </c>
      <c r="K8" s="184">
        <f t="shared" si="1"/>
        <v>0</v>
      </c>
      <c r="L8" s="184">
        <f t="shared" si="1"/>
        <v>0</v>
      </c>
      <c r="M8" s="184">
        <f t="shared" si="1"/>
        <v>0</v>
      </c>
      <c r="N8" s="184">
        <f t="shared" si="1"/>
        <v>0</v>
      </c>
      <c r="O8" s="184">
        <f t="shared" si="1"/>
        <v>0</v>
      </c>
      <c r="P8" s="184">
        <f t="shared" si="1"/>
        <v>0</v>
      </c>
      <c r="Q8" s="184">
        <f t="shared" si="1"/>
        <v>0</v>
      </c>
    </row>
    <row r="9" spans="1:18" ht="28.5" customHeight="1" thickTop="1" thickBot="1" x14ac:dyDescent="0.3">
      <c r="A9" s="209"/>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09"/>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0</v>
      </c>
      <c r="P10" s="49">
        <f>SUMIFS(Dez!$K$5:$K$605,Dez!$V$5:$V$605,"Despesa",Dez!$G$5:$G$605,CPagar!$D10,Dez!$L$5:$L$605,"Não Pago")</f>
        <v>0</v>
      </c>
      <c r="Q10" s="46">
        <f t="shared" ref="Q10:Q73" si="2">SUM(E10:P10)</f>
        <v>0</v>
      </c>
    </row>
    <row r="11" spans="1:18" ht="28.5" customHeight="1" thickTop="1" thickBot="1" x14ac:dyDescent="0.3">
      <c r="A11" s="209"/>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09"/>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09"/>
      <c r="C13" s="34">
        <f>'PC Despesas'!C103</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09"/>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09"/>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09"/>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09"/>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09"/>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09"/>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09"/>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09"/>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09"/>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09"/>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09"/>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09"/>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09"/>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09"/>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09"/>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09"/>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09"/>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09"/>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09"/>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09"/>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09"/>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09"/>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09"/>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09"/>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09"/>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09"/>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09"/>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09"/>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09"/>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09"/>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09"/>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09"/>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09"/>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09"/>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09"/>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09"/>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09"/>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09"/>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09"/>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09"/>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09"/>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09"/>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09"/>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09"/>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09"/>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09"/>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09"/>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09"/>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09"/>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09"/>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09"/>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09"/>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09"/>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09"/>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09"/>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09"/>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09"/>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09"/>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09"/>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09"/>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09"/>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09"/>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09"/>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09"/>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09"/>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09"/>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09"/>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09"/>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09"/>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09"/>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09"/>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09"/>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09"/>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09"/>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09"/>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09"/>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09"/>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09"/>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09"/>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09"/>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09"/>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09"/>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09"/>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09"/>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09"/>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09"/>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09"/>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09"/>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09"/>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09"/>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09"/>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09"/>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09"/>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09"/>
      <c r="C107" s="34" t="e">
        <f>'PC Despesas'!#REF!</f>
        <v>#REF!</v>
      </c>
      <c r="D107" s="35" t="e">
        <f>VLOOKUP(C107,'PC Despesas'!$C$4:$D$103,2,FALSE)</f>
        <v>#REF!</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09"/>
      <c r="C108" s="176" t="str">
        <f>'PC Despesas'!F4</f>
        <v>5.2</v>
      </c>
      <c r="D108" s="185" t="str">
        <f>VLOOKUP(C108,'PC Despesas'!$F$4:$G$103,2,FALSE)</f>
        <v>DESPESAS COM SERVIÇOS</v>
      </c>
      <c r="E108" s="184">
        <f t="shared" ref="E108:Q108" si="4">SUM(E109:E207)</f>
        <v>0</v>
      </c>
      <c r="F108" s="184">
        <f t="shared" si="4"/>
        <v>0</v>
      </c>
      <c r="G108" s="184">
        <f t="shared" si="4"/>
        <v>0</v>
      </c>
      <c r="H108" s="184">
        <f t="shared" si="4"/>
        <v>0</v>
      </c>
      <c r="I108" s="184">
        <f t="shared" si="4"/>
        <v>0</v>
      </c>
      <c r="J108" s="184">
        <f t="shared" si="4"/>
        <v>0</v>
      </c>
      <c r="K108" s="184">
        <f t="shared" si="4"/>
        <v>0</v>
      </c>
      <c r="L108" s="184">
        <f t="shared" si="4"/>
        <v>0</v>
      </c>
      <c r="M108" s="184">
        <f t="shared" si="4"/>
        <v>0</v>
      </c>
      <c r="N108" s="184">
        <f t="shared" si="4"/>
        <v>0</v>
      </c>
      <c r="O108" s="184">
        <f t="shared" si="4"/>
        <v>0</v>
      </c>
      <c r="P108" s="184">
        <f t="shared" si="4"/>
        <v>0</v>
      </c>
      <c r="Q108" s="184">
        <f t="shared" si="4"/>
        <v>0</v>
      </c>
    </row>
    <row r="109" spans="1:17" ht="28.5" customHeight="1" thickTop="1" thickBot="1" x14ac:dyDescent="0.3">
      <c r="A109" s="209"/>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09"/>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09"/>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09"/>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09"/>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09"/>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09"/>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09"/>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09"/>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09"/>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09"/>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09"/>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09"/>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09"/>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09"/>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09"/>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09"/>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09"/>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09"/>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09"/>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09"/>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09"/>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09"/>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09"/>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09"/>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09"/>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09"/>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09"/>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09"/>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09"/>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09"/>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09"/>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09"/>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09"/>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09"/>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09"/>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09"/>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09"/>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09"/>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09"/>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09"/>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09"/>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09"/>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09"/>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09"/>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09"/>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09"/>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09"/>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09"/>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09"/>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09"/>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09"/>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09"/>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09"/>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09"/>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09"/>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09"/>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09"/>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09"/>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09"/>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09"/>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09"/>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09"/>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09"/>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09"/>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09"/>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09"/>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09"/>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09"/>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09"/>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09"/>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09"/>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09"/>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09"/>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09"/>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09"/>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09"/>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09"/>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09"/>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09"/>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09"/>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09"/>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09"/>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09"/>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09"/>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09"/>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09"/>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09"/>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09"/>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09"/>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09"/>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09"/>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09"/>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09"/>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09"/>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09"/>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09"/>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09"/>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09"/>
      <c r="C207" s="34">
        <f>'PC Despesas'!F103</f>
        <v>9999</v>
      </c>
      <c r="D207" s="35" t="str">
        <f>VLOOKUP(C207,'PC Despesas'!$F$4:$G$103,2,FALSE)</f>
        <v>-</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09"/>
      <c r="C208" s="176" t="str">
        <f>'PC Despesas'!I4</f>
        <v>5.3</v>
      </c>
      <c r="D208" s="186" t="str">
        <f>VLOOKUP(C208,'PC Despesas'!$I$4:$J$103,2,FALSE)</f>
        <v>DESPESAS NÃO OPERACIONAIS</v>
      </c>
      <c r="E208" s="184">
        <f t="shared" ref="E208:Q208" si="7">SUM(E209:E307)</f>
        <v>0</v>
      </c>
      <c r="F208" s="184">
        <f t="shared" si="7"/>
        <v>0</v>
      </c>
      <c r="G208" s="184">
        <f t="shared" si="7"/>
        <v>0</v>
      </c>
      <c r="H208" s="184">
        <f t="shared" si="7"/>
        <v>0</v>
      </c>
      <c r="I208" s="184">
        <f t="shared" si="7"/>
        <v>0</v>
      </c>
      <c r="J208" s="184">
        <f t="shared" si="7"/>
        <v>0</v>
      </c>
      <c r="K208" s="184">
        <f t="shared" si="7"/>
        <v>0</v>
      </c>
      <c r="L208" s="184">
        <f t="shared" si="7"/>
        <v>0</v>
      </c>
      <c r="M208" s="184">
        <f t="shared" si="7"/>
        <v>0</v>
      </c>
      <c r="N208" s="184">
        <f t="shared" si="7"/>
        <v>0</v>
      </c>
      <c r="O208" s="184">
        <f t="shared" si="7"/>
        <v>0</v>
      </c>
      <c r="P208" s="184">
        <f t="shared" si="7"/>
        <v>0</v>
      </c>
      <c r="Q208" s="184">
        <f t="shared" si="7"/>
        <v>0</v>
      </c>
    </row>
    <row r="209" spans="1:17" ht="28.5" customHeight="1" thickTop="1" thickBot="1" x14ac:dyDescent="0.3">
      <c r="A209" s="209"/>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09"/>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09"/>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09"/>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09"/>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09"/>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09"/>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09"/>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09"/>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09"/>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09"/>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09"/>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09"/>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09"/>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09"/>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09"/>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09"/>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09"/>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09"/>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09"/>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09"/>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09"/>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09"/>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09"/>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09"/>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09"/>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09"/>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09"/>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09"/>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09"/>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09"/>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09"/>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09"/>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09"/>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09"/>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09"/>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09"/>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09"/>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09"/>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09"/>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09"/>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09"/>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09"/>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09"/>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09"/>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09"/>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09"/>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09"/>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09"/>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09"/>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09"/>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09"/>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09"/>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09"/>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09"/>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09"/>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09"/>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09"/>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09"/>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09"/>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09"/>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09"/>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09"/>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09"/>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09"/>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09"/>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09"/>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09"/>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09"/>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09"/>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09"/>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09"/>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09"/>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09"/>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09"/>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09"/>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09"/>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09"/>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09"/>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09"/>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09"/>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09"/>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09"/>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09"/>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09"/>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09"/>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09"/>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09"/>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09"/>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09"/>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09"/>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09"/>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09"/>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09"/>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09"/>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09"/>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09"/>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09"/>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09"/>
      <c r="C307" s="34">
        <f>'PC Despesas'!I103</f>
        <v>9999</v>
      </c>
      <c r="D307" s="35" t="str">
        <f>VLOOKUP(C307,'PC Despesas'!$I$4:$J$103,2,FALSE)</f>
        <v>-</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09"/>
      <c r="C308" s="173" t="str">
        <f>'PC Despesas'!L4</f>
        <v>5.4</v>
      </c>
      <c r="D308" s="174" t="str">
        <f>VLOOKUP(C308,'PC Despesas'!$L$4:$M$103,2,FALSE)</f>
        <v>DESPESAS COM RH</v>
      </c>
      <c r="E308" s="184">
        <f t="shared" ref="E308:Q308" si="10">SUM(E309:E407)</f>
        <v>0</v>
      </c>
      <c r="F308" s="184">
        <f t="shared" si="10"/>
        <v>0</v>
      </c>
      <c r="G308" s="184">
        <f t="shared" si="10"/>
        <v>0</v>
      </c>
      <c r="H308" s="184">
        <f t="shared" si="10"/>
        <v>0</v>
      </c>
      <c r="I308" s="184">
        <f t="shared" si="10"/>
        <v>0</v>
      </c>
      <c r="J308" s="184">
        <f t="shared" si="10"/>
        <v>0</v>
      </c>
      <c r="K308" s="184">
        <f t="shared" si="10"/>
        <v>0</v>
      </c>
      <c r="L308" s="184">
        <f t="shared" si="10"/>
        <v>0</v>
      </c>
      <c r="M308" s="184">
        <f t="shared" si="10"/>
        <v>0</v>
      </c>
      <c r="N308" s="184">
        <f t="shared" si="10"/>
        <v>0</v>
      </c>
      <c r="O308" s="184">
        <f t="shared" si="10"/>
        <v>0</v>
      </c>
      <c r="P308" s="184">
        <f t="shared" si="10"/>
        <v>0</v>
      </c>
      <c r="Q308" s="184">
        <f t="shared" si="10"/>
        <v>0</v>
      </c>
    </row>
    <row r="309" spans="1:17" ht="28.5" customHeight="1" thickTop="1" thickBot="1" x14ac:dyDescent="0.3">
      <c r="A309" s="209"/>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09"/>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09"/>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09"/>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09"/>
      <c r="C313" s="34" t="str">
        <f>'PC Despesas'!L9</f>
        <v>5.4.19</v>
      </c>
      <c r="D313" s="35" t="str">
        <f>VLOOKUP(C313,'PC Despesas'!$L$5:$M$103,2,FALSE)</f>
        <v>HORAS EXT</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09"/>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09"/>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09"/>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09"/>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09"/>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09"/>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09"/>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09"/>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09"/>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09"/>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09"/>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09"/>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09"/>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09"/>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09"/>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09"/>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09"/>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09"/>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09"/>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09"/>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09"/>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09"/>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09"/>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09"/>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09"/>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09"/>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09"/>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09"/>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09"/>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09"/>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09"/>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09"/>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09"/>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09"/>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09"/>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09"/>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09"/>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09"/>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09"/>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09"/>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09"/>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09"/>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09"/>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09"/>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09"/>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09"/>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09"/>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09"/>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09"/>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09"/>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09"/>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09"/>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09"/>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09"/>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09"/>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09"/>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09"/>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09"/>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09"/>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09"/>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09"/>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09"/>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09"/>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09"/>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09"/>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09"/>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09"/>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09"/>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09"/>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09"/>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09"/>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09"/>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09"/>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09"/>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09"/>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09"/>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09"/>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09"/>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09"/>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09"/>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09"/>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09"/>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09"/>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09"/>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09"/>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09"/>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09"/>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09"/>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09"/>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09"/>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09"/>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09"/>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09"/>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09"/>
      <c r="C407" s="34">
        <f>'PC Despesas'!L103</f>
        <v>9999</v>
      </c>
      <c r="D407" s="35" t="str">
        <f>VLOOKUP(C407,'PC Despesas'!$L$5:$M$103,2,FALSE)</f>
        <v>-</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09"/>
      <c r="C408" s="173" t="str">
        <f>'PC Despesas'!O4</f>
        <v>5.5</v>
      </c>
      <c r="D408" s="174" t="str">
        <f>VLOOKUP(C408,'PC Despesas'!$O$4:$P$103,2,FALSE)</f>
        <v>DESPESAS OPERACIONAIS</v>
      </c>
      <c r="E408" s="184">
        <f t="shared" ref="E408:Q408" si="13">SUM(E409:E507)</f>
        <v>0</v>
      </c>
      <c r="F408" s="184">
        <f t="shared" si="13"/>
        <v>0</v>
      </c>
      <c r="G408" s="184">
        <f t="shared" si="13"/>
        <v>0</v>
      </c>
      <c r="H408" s="184">
        <f t="shared" si="13"/>
        <v>0</v>
      </c>
      <c r="I408" s="184">
        <f t="shared" si="13"/>
        <v>0</v>
      </c>
      <c r="J408" s="184">
        <f t="shared" si="13"/>
        <v>0</v>
      </c>
      <c r="K408" s="184">
        <f t="shared" si="13"/>
        <v>0</v>
      </c>
      <c r="L408" s="184">
        <f t="shared" si="13"/>
        <v>0</v>
      </c>
      <c r="M408" s="184">
        <f t="shared" si="13"/>
        <v>0</v>
      </c>
      <c r="N408" s="184">
        <f t="shared" si="13"/>
        <v>0</v>
      </c>
      <c r="O408" s="184">
        <f t="shared" si="13"/>
        <v>0</v>
      </c>
      <c r="P408" s="184">
        <f t="shared" si="13"/>
        <v>0</v>
      </c>
      <c r="Q408" s="184">
        <f t="shared" si="13"/>
        <v>0</v>
      </c>
    </row>
    <row r="409" spans="1:17" ht="28.5" customHeight="1" thickTop="1" thickBot="1" x14ac:dyDescent="0.3">
      <c r="A409" s="209"/>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09"/>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09"/>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09"/>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09"/>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09"/>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09"/>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09"/>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09"/>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09"/>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09"/>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09"/>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09"/>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09"/>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09"/>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09"/>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09"/>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09"/>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09"/>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09"/>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09"/>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09"/>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09"/>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09"/>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09"/>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09"/>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09"/>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09"/>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09"/>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09"/>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09"/>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09"/>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09"/>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09"/>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09"/>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09"/>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09"/>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09"/>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09"/>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09"/>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09"/>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09"/>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09"/>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09"/>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09"/>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09"/>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09"/>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09"/>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09"/>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09"/>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09"/>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09"/>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09"/>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09"/>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09"/>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09"/>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09"/>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09"/>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09"/>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09"/>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09"/>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09"/>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09"/>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09"/>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09"/>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09"/>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09"/>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09"/>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09"/>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09"/>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09"/>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09"/>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09"/>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09"/>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09"/>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09"/>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09"/>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09"/>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09"/>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09"/>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09"/>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09"/>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09"/>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09"/>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09"/>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09"/>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09"/>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09"/>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09"/>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09"/>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09"/>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09"/>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09"/>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09"/>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09"/>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09"/>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09"/>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09"/>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09"/>
      <c r="C507" s="34">
        <f>'PC Despesas'!O103</f>
        <v>9999</v>
      </c>
      <c r="D507" s="35" t="str">
        <f>VLOOKUP(C507,'PC Despesas'!$O$5:$P$103,2,FALSE)</f>
        <v>-</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09"/>
      <c r="C508" s="173" t="str">
        <f>'PC Despesas'!R4</f>
        <v>5.6</v>
      </c>
      <c r="D508" s="174" t="str">
        <f>VLOOKUP(C508,'PC Despesas'!$R$4:$S$103,2,FALSE)</f>
        <v>DESPESAS DE MARKETING</v>
      </c>
      <c r="E508" s="184">
        <f t="shared" ref="E508:Q508" si="16">SUM(E509:E607)</f>
        <v>0</v>
      </c>
      <c r="F508" s="184">
        <f t="shared" si="16"/>
        <v>0</v>
      </c>
      <c r="G508" s="184">
        <f t="shared" si="16"/>
        <v>0</v>
      </c>
      <c r="H508" s="184">
        <f t="shared" si="16"/>
        <v>0</v>
      </c>
      <c r="I508" s="184">
        <f t="shared" si="16"/>
        <v>0</v>
      </c>
      <c r="J508" s="184">
        <f t="shared" si="16"/>
        <v>0</v>
      </c>
      <c r="K508" s="184">
        <f t="shared" si="16"/>
        <v>0</v>
      </c>
      <c r="L508" s="184">
        <f t="shared" si="16"/>
        <v>0</v>
      </c>
      <c r="M508" s="184">
        <f t="shared" si="16"/>
        <v>0</v>
      </c>
      <c r="N508" s="184">
        <f t="shared" si="16"/>
        <v>0</v>
      </c>
      <c r="O508" s="184">
        <f t="shared" si="16"/>
        <v>0</v>
      </c>
      <c r="P508" s="184">
        <f t="shared" si="16"/>
        <v>0</v>
      </c>
      <c r="Q508" s="184">
        <f t="shared" si="16"/>
        <v>0</v>
      </c>
    </row>
    <row r="509" spans="1:17" ht="28.5" customHeight="1" thickTop="1" thickBot="1" x14ac:dyDescent="0.3">
      <c r="A509" s="209"/>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09"/>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09"/>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09"/>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09"/>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09"/>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09"/>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09"/>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09"/>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09"/>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09"/>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09"/>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09"/>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09"/>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09"/>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09"/>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09"/>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09"/>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09"/>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09"/>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09"/>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09"/>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09"/>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09"/>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09"/>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09"/>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09"/>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09"/>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09"/>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09"/>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09"/>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09"/>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09"/>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09"/>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09"/>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09"/>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09"/>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09"/>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09"/>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09"/>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09"/>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09"/>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09"/>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09"/>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09"/>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09"/>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09"/>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09"/>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09"/>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09"/>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09"/>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09"/>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09"/>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09"/>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09"/>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09"/>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09"/>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09"/>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09"/>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09"/>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09"/>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09"/>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09"/>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09"/>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09"/>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09"/>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09"/>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09"/>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09"/>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09"/>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09"/>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09"/>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09"/>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09"/>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09"/>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09"/>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09"/>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09"/>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09"/>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09"/>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09"/>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09"/>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09"/>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09"/>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09"/>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09"/>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09"/>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09"/>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09"/>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09"/>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09"/>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09"/>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09"/>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09"/>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09"/>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09"/>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09"/>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09"/>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09"/>
      <c r="C607" s="34">
        <f>'PC Despesas'!R103</f>
        <v>9999</v>
      </c>
      <c r="D607" s="35" t="str">
        <f>VLOOKUP(C607,'PC Despesas'!$R$5:$S$103,2,FALSE)</f>
        <v>-</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09"/>
      <c r="C608" s="173" t="str">
        <f>'PC Despesas'!U4</f>
        <v>5.7</v>
      </c>
      <c r="D608" s="174" t="str">
        <f>VLOOKUP(C608,'PC Despesas'!$U$4:$V$103,2,FALSE)</f>
        <v>IMPOSTOS</v>
      </c>
      <c r="E608" s="184">
        <f t="shared" ref="E608:Q608" si="19">SUM(E609:E707)</f>
        <v>0</v>
      </c>
      <c r="F608" s="184">
        <f t="shared" si="19"/>
        <v>0</v>
      </c>
      <c r="G608" s="184">
        <f t="shared" si="19"/>
        <v>0</v>
      </c>
      <c r="H608" s="184">
        <f t="shared" si="19"/>
        <v>0</v>
      </c>
      <c r="I608" s="184">
        <f t="shared" si="19"/>
        <v>0</v>
      </c>
      <c r="J608" s="184">
        <f t="shared" si="19"/>
        <v>0</v>
      </c>
      <c r="K608" s="184">
        <f t="shared" si="19"/>
        <v>0</v>
      </c>
      <c r="L608" s="184">
        <f t="shared" si="19"/>
        <v>0</v>
      </c>
      <c r="M608" s="184">
        <f t="shared" si="19"/>
        <v>0</v>
      </c>
      <c r="N608" s="184">
        <f t="shared" si="19"/>
        <v>0</v>
      </c>
      <c r="O608" s="184">
        <f t="shared" si="19"/>
        <v>0</v>
      </c>
      <c r="P608" s="184">
        <f t="shared" si="19"/>
        <v>0</v>
      </c>
      <c r="Q608" s="184">
        <f t="shared" si="19"/>
        <v>0</v>
      </c>
    </row>
    <row r="609" spans="1:17" ht="28.5" customHeight="1" thickTop="1" thickBot="1" x14ac:dyDescent="0.3">
      <c r="A609" s="209"/>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09"/>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09"/>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09"/>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09"/>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09"/>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09"/>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09"/>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09"/>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09"/>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09"/>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09"/>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09"/>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09"/>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09"/>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09"/>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09"/>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09"/>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09"/>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09"/>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09"/>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09"/>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09"/>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09"/>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09"/>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09"/>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09"/>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09"/>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09"/>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09"/>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09"/>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09"/>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09"/>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09"/>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09"/>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09"/>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09"/>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09"/>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09"/>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09"/>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09"/>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09"/>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09"/>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09"/>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09"/>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09"/>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09"/>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09"/>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09"/>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09"/>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09"/>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09"/>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09"/>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09"/>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09"/>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09"/>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09"/>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09"/>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09"/>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09"/>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09"/>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09"/>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09"/>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09"/>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09"/>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09"/>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09"/>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09"/>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09"/>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09"/>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09"/>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09"/>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09"/>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09"/>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09"/>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09"/>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09"/>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09"/>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09"/>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09"/>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09"/>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09"/>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09"/>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09"/>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09"/>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09"/>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09"/>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09"/>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09"/>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09"/>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09"/>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09"/>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09"/>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09"/>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09"/>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09"/>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09"/>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09"/>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09"/>
      <c r="C707" s="34">
        <f>'PC Despesas'!U103</f>
        <v>9999</v>
      </c>
      <c r="D707" s="35" t="str">
        <f>VLOOKUP(C707,'PC Despesas'!$U$5:$V$103,2,FALSE)</f>
        <v>-</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09"/>
      <c r="C708" s="173" t="str">
        <f>'PC Despesas'!X4</f>
        <v>5.8</v>
      </c>
      <c r="D708" s="174" t="str">
        <f>VLOOKUP(C708,'PC Despesas'!$X$4:$Y$103,2,FALSE)</f>
        <v>INVESTIMENTOS</v>
      </c>
      <c r="E708" s="184">
        <f>SUM(E709:E807)</f>
        <v>0</v>
      </c>
      <c r="F708" s="184">
        <f t="shared" ref="F708:Q708" si="22">SUM(F709:F807)</f>
        <v>0</v>
      </c>
      <c r="G708" s="184">
        <f t="shared" si="22"/>
        <v>0</v>
      </c>
      <c r="H708" s="184">
        <f t="shared" si="22"/>
        <v>0</v>
      </c>
      <c r="I708" s="184">
        <f t="shared" si="22"/>
        <v>0</v>
      </c>
      <c r="J708" s="184">
        <f t="shared" si="22"/>
        <v>0</v>
      </c>
      <c r="K708" s="184">
        <f t="shared" si="22"/>
        <v>0</v>
      </c>
      <c r="L708" s="184">
        <f t="shared" si="22"/>
        <v>0</v>
      </c>
      <c r="M708" s="184">
        <f t="shared" si="22"/>
        <v>0</v>
      </c>
      <c r="N708" s="184">
        <f t="shared" si="22"/>
        <v>0</v>
      </c>
      <c r="O708" s="184">
        <f t="shared" si="22"/>
        <v>0</v>
      </c>
      <c r="P708" s="184">
        <f t="shared" si="22"/>
        <v>0</v>
      </c>
      <c r="Q708" s="184">
        <f t="shared" si="22"/>
        <v>0</v>
      </c>
    </row>
    <row r="709" spans="1:17" ht="29.25" customHeight="1" thickTop="1" thickBot="1" x14ac:dyDescent="0.3">
      <c r="A709" s="209"/>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09"/>
      <c r="C710" s="34" t="str">
        <f>'PC Despesas'!X6</f>
        <v>5.8.2</v>
      </c>
      <c r="D710" s="35" t="str">
        <f>VLOOKUP(C710,'PC Despesas'!$X$5:$Y$103,2,FALSE)</f>
        <v>RDB</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09"/>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09"/>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09"/>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09"/>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09"/>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09"/>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09"/>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09"/>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09"/>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09"/>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09"/>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09"/>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09"/>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09"/>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09"/>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09"/>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09"/>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09"/>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09"/>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09"/>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09"/>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09"/>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09"/>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09"/>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09"/>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09"/>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09"/>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09"/>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09"/>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09"/>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09"/>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09"/>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09"/>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09"/>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09"/>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09"/>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09"/>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09"/>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09"/>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09"/>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09"/>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09"/>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09"/>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09"/>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09"/>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09"/>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09"/>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09"/>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09"/>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09"/>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09"/>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09"/>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09"/>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09"/>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09"/>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09"/>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09"/>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09"/>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09"/>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09"/>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09"/>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09"/>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09"/>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09"/>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09"/>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09"/>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09"/>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09"/>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09"/>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09"/>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09"/>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09"/>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09"/>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09"/>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09"/>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09"/>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09"/>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09"/>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09"/>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09"/>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09"/>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09"/>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09"/>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09"/>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09"/>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09"/>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09"/>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09"/>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09"/>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09"/>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09"/>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09"/>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09"/>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09"/>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09"/>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09"/>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09"/>
      <c r="C807" s="34">
        <f>'PC Despesas'!X103</f>
        <v>9999</v>
      </c>
      <c r="D807" s="35" t="str">
        <f>VLOOKUP(C807,'PC Despesas'!$X$5:$Y$103,2,FALSE)</f>
        <v>-</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4"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09"/>
      <c r="C1" s="261"/>
      <c r="D1" s="261"/>
      <c r="E1" s="261"/>
      <c r="F1" s="261"/>
      <c r="G1" s="261"/>
      <c r="H1" s="261"/>
      <c r="I1" s="261"/>
      <c r="J1" s="261"/>
      <c r="K1" s="261"/>
      <c r="L1" s="261"/>
      <c r="M1" s="261"/>
      <c r="N1" s="261"/>
      <c r="O1" s="261"/>
      <c r="P1" s="261"/>
      <c r="Q1" s="261"/>
      <c r="R1" s="261"/>
    </row>
    <row r="2" spans="1:18" s="18" customFormat="1" ht="37.5" hidden="1" customHeight="1" x14ac:dyDescent="0.25">
      <c r="A2" s="209"/>
      <c r="C2" s="19"/>
      <c r="D2" s="19"/>
      <c r="E2" s="19"/>
      <c r="F2" s="19"/>
      <c r="G2" s="19"/>
      <c r="H2" s="19"/>
      <c r="I2" s="19"/>
      <c r="J2" s="19"/>
      <c r="K2" s="19"/>
      <c r="L2" s="19"/>
      <c r="M2" s="19"/>
      <c r="N2" s="19"/>
      <c r="O2" s="19"/>
      <c r="P2" s="19"/>
    </row>
    <row r="3" spans="1:18" ht="39" customHeight="1" thickBot="1" x14ac:dyDescent="0.3">
      <c r="A3" s="209"/>
      <c r="G3" s="12"/>
    </row>
    <row r="4" spans="1:18" ht="25.5" customHeight="1" thickTop="1" thickBot="1" x14ac:dyDescent="0.3">
      <c r="A4" s="209"/>
      <c r="C4" s="285" t="s">
        <v>67</v>
      </c>
      <c r="D4" s="285"/>
      <c r="E4" s="170" t="s">
        <v>48</v>
      </c>
      <c r="F4" s="170" t="s">
        <v>49</v>
      </c>
      <c r="G4" s="170" t="s">
        <v>50</v>
      </c>
      <c r="H4" s="170" t="s">
        <v>51</v>
      </c>
      <c r="I4" s="170" t="s">
        <v>52</v>
      </c>
      <c r="J4" s="170" t="s">
        <v>53</v>
      </c>
      <c r="K4" s="170" t="s">
        <v>54</v>
      </c>
      <c r="L4" s="170" t="s">
        <v>55</v>
      </c>
      <c r="M4" s="170" t="s">
        <v>56</v>
      </c>
      <c r="N4" s="170" t="s">
        <v>57</v>
      </c>
      <c r="O4" s="170" t="s">
        <v>58</v>
      </c>
      <c r="P4" s="170" t="s">
        <v>59</v>
      </c>
      <c r="Q4" s="170" t="s">
        <v>60</v>
      </c>
    </row>
    <row r="5" spans="1:18" ht="6" customHeight="1" thickTop="1" thickBot="1" x14ac:dyDescent="0.3">
      <c r="A5" s="209"/>
      <c r="C5" s="14"/>
      <c r="D5" s="9"/>
      <c r="E5" s="10"/>
      <c r="F5" s="9"/>
      <c r="G5" s="9"/>
      <c r="H5" s="9"/>
      <c r="I5" s="9"/>
      <c r="J5" s="10"/>
      <c r="K5" s="10"/>
      <c r="L5" s="10"/>
      <c r="M5" s="10"/>
      <c r="N5" s="10"/>
      <c r="O5" s="10"/>
      <c r="P5" s="10"/>
      <c r="Q5" s="10"/>
    </row>
    <row r="6" spans="1:18" ht="30" customHeight="1" thickTop="1" thickBot="1" x14ac:dyDescent="0.3">
      <c r="A6" s="209"/>
      <c r="C6" s="285" t="s">
        <v>77</v>
      </c>
      <c r="D6" s="285"/>
      <c r="E6" s="183">
        <f>E8+E108+E208</f>
        <v>2.1</v>
      </c>
      <c r="F6" s="183">
        <f t="shared" ref="F6:Q6" si="0">F8+F108+F208</f>
        <v>0</v>
      </c>
      <c r="G6" s="183">
        <f t="shared" si="0"/>
        <v>0</v>
      </c>
      <c r="H6" s="183">
        <f t="shared" si="0"/>
        <v>0</v>
      </c>
      <c r="I6" s="183">
        <f t="shared" si="0"/>
        <v>0</v>
      </c>
      <c r="J6" s="183">
        <f t="shared" si="0"/>
        <v>0</v>
      </c>
      <c r="K6" s="183">
        <f t="shared" si="0"/>
        <v>0</v>
      </c>
      <c r="L6" s="183">
        <f t="shared" si="0"/>
        <v>0</v>
      </c>
      <c r="M6" s="183">
        <f t="shared" si="0"/>
        <v>0</v>
      </c>
      <c r="N6" s="183">
        <f t="shared" si="0"/>
        <v>0</v>
      </c>
      <c r="O6" s="183">
        <f t="shared" si="0"/>
        <v>0</v>
      </c>
      <c r="P6" s="183">
        <f t="shared" si="0"/>
        <v>0</v>
      </c>
      <c r="Q6" s="183">
        <f t="shared" si="0"/>
        <v>2.1</v>
      </c>
    </row>
    <row r="7" spans="1:18" ht="17.25" customHeight="1" thickTop="1" thickBot="1" x14ac:dyDescent="0.3">
      <c r="A7" s="209"/>
      <c r="C7" s="291"/>
      <c r="D7" s="291"/>
      <c r="E7" s="53"/>
      <c r="F7" s="53"/>
      <c r="G7" s="53"/>
      <c r="H7" s="53"/>
      <c r="I7" s="53"/>
      <c r="J7" s="53"/>
      <c r="K7" s="53"/>
      <c r="L7" s="53"/>
      <c r="M7" s="53"/>
      <c r="N7" s="53"/>
      <c r="O7" s="53"/>
      <c r="P7" s="53"/>
      <c r="Q7" s="53"/>
    </row>
    <row r="8" spans="1:18" ht="33.75" customHeight="1" thickTop="1" thickBot="1" x14ac:dyDescent="0.3">
      <c r="A8" s="209"/>
      <c r="C8" s="178" t="str">
        <f>'PC Receitas'!C4</f>
        <v>4.1</v>
      </c>
      <c r="D8" s="187" t="str">
        <f>VLOOKUP(C8,'PC Receitas'!C4:D103,2,FALSE)</f>
        <v>RECEITAS COM PRODUTO</v>
      </c>
      <c r="E8" s="179">
        <f>SUM(E9:E107)</f>
        <v>0</v>
      </c>
      <c r="F8" s="179">
        <f t="shared" ref="F8:P8" si="1">SUM(F9:F107)</f>
        <v>0</v>
      </c>
      <c r="G8" s="179">
        <f t="shared" si="1"/>
        <v>0</v>
      </c>
      <c r="H8" s="179">
        <f t="shared" si="1"/>
        <v>0</v>
      </c>
      <c r="I8" s="179">
        <f t="shared" si="1"/>
        <v>0</v>
      </c>
      <c r="J8" s="179">
        <f t="shared" si="1"/>
        <v>0</v>
      </c>
      <c r="K8" s="179">
        <f t="shared" si="1"/>
        <v>0</v>
      </c>
      <c r="L8" s="179">
        <f t="shared" si="1"/>
        <v>0</v>
      </c>
      <c r="M8" s="179">
        <f t="shared" si="1"/>
        <v>0</v>
      </c>
      <c r="N8" s="179">
        <f t="shared" si="1"/>
        <v>0</v>
      </c>
      <c r="O8" s="179">
        <f t="shared" si="1"/>
        <v>0</v>
      </c>
      <c r="P8" s="179">
        <f t="shared" si="1"/>
        <v>0</v>
      </c>
      <c r="Q8" s="179">
        <f>SUM(E8:P8)</f>
        <v>0</v>
      </c>
    </row>
    <row r="9" spans="1:18" ht="28.5" customHeight="1" thickTop="1" thickBot="1" x14ac:dyDescent="0.3">
      <c r="A9" s="209"/>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09"/>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09"/>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09"/>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09"/>
      <c r="C13" s="34" t="str">
        <f>'PC Receitas'!C9</f>
        <v>4.1.5</v>
      </c>
      <c r="D13" s="35" t="str">
        <f>VLOOKUP(C13,'PC Receitas'!$C$4:$D$103,2,FALSE)</f>
        <v>REVENDA DE MERCAD A PZO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09"/>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09"/>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09"/>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09"/>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09"/>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09"/>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09"/>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09"/>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09"/>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09"/>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09"/>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09"/>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09"/>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09"/>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09"/>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09"/>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09"/>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09"/>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09"/>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09"/>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09"/>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09"/>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09"/>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09"/>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09"/>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09"/>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09"/>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09"/>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09"/>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09"/>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09"/>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09"/>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09"/>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09"/>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09"/>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09"/>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09"/>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09"/>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09"/>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09"/>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09"/>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09"/>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09"/>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09"/>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09"/>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09"/>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09"/>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09"/>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09"/>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09"/>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09"/>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09"/>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09"/>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09"/>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09"/>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09"/>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09"/>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09"/>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09"/>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09"/>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09"/>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09"/>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09"/>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09"/>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09"/>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09"/>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09"/>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09"/>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09"/>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09"/>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09"/>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09"/>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09"/>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09"/>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09"/>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09"/>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09"/>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09"/>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09"/>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09"/>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09"/>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09"/>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09"/>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09"/>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09"/>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09"/>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09"/>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09"/>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09"/>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09"/>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09"/>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09"/>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09"/>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09"/>
      <c r="C107" s="34">
        <f>'PC Receitas'!C103</f>
        <v>9999</v>
      </c>
      <c r="D107" s="35" t="str">
        <f>VLOOKUP(C107,'PC Receitas'!$C$4:$D$103,2,FALSE)</f>
        <v>-</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09"/>
      <c r="C108" s="178" t="str">
        <f>'PC Receitas'!G4</f>
        <v>4.2</v>
      </c>
      <c r="D108" s="188" t="str">
        <f>VLOOKUP(C108,'PC Receitas'!$G$4:$H$103,2,FALSE)</f>
        <v>RECEITAS COM SERVIÇOS</v>
      </c>
      <c r="E108" s="179">
        <f>SUM(E109:E207)</f>
        <v>2.1</v>
      </c>
      <c r="F108" s="179">
        <f t="shared" ref="F108:P108" si="4">SUM(F109:F207)</f>
        <v>0</v>
      </c>
      <c r="G108" s="179">
        <f t="shared" si="4"/>
        <v>0</v>
      </c>
      <c r="H108" s="179">
        <f t="shared" si="4"/>
        <v>0</v>
      </c>
      <c r="I108" s="179">
        <f t="shared" si="4"/>
        <v>0</v>
      </c>
      <c r="J108" s="179">
        <f t="shared" si="4"/>
        <v>0</v>
      </c>
      <c r="K108" s="179">
        <f t="shared" si="4"/>
        <v>0</v>
      </c>
      <c r="L108" s="179">
        <f t="shared" si="4"/>
        <v>0</v>
      </c>
      <c r="M108" s="179">
        <f t="shared" si="4"/>
        <v>0</v>
      </c>
      <c r="N108" s="179">
        <f t="shared" si="4"/>
        <v>0</v>
      </c>
      <c r="O108" s="179">
        <f t="shared" si="4"/>
        <v>0</v>
      </c>
      <c r="P108" s="179">
        <f t="shared" si="4"/>
        <v>0</v>
      </c>
      <c r="Q108" s="179">
        <f>SUM(E108:P108)</f>
        <v>2.1</v>
      </c>
    </row>
    <row r="109" spans="1:17" ht="28.5" customHeight="1" thickTop="1" thickBot="1" x14ac:dyDescent="0.3">
      <c r="A109" s="209"/>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09"/>
      <c r="C110" s="34" t="str">
        <f>'PC Receitas'!G6</f>
        <v>4.2.2</v>
      </c>
      <c r="D110" s="35" t="str">
        <f>VLOOKUP(C110,'PC Receitas'!$G$4:$H$103,2,FALSE)</f>
        <v>SERVICOS GERAL</v>
      </c>
      <c r="E110" s="49">
        <f>SUMIFS(Jan!$J$5:$J$586,Jan!$V$5:$V$586,"Receita",Jan!$G$5:$G$586,CReceber!$D110,Jan!$L$5:$L$586,"Não Pago")</f>
        <v>2.1</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2.1</v>
      </c>
    </row>
    <row r="111" spans="1:17" ht="28.5" customHeight="1" thickTop="1" thickBot="1" x14ac:dyDescent="0.3">
      <c r="A111" s="209"/>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09"/>
      <c r="C112" s="34" t="str">
        <f>'PC Receitas'!G8</f>
        <v>4.2.4</v>
      </c>
      <c r="D112" s="35" t="str">
        <f>VLOOKUP(C112,'PC Receitas'!$G$4:$H$103,2,FALSE)</f>
        <v>TESTE 2</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09"/>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09"/>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09"/>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09"/>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09"/>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09"/>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09"/>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09"/>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09"/>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09"/>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09"/>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09"/>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09"/>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09"/>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09"/>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09"/>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09"/>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09"/>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09"/>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09"/>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09"/>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09"/>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09"/>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09"/>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09"/>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09"/>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09"/>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09"/>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09"/>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09"/>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09"/>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09"/>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09"/>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09"/>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09"/>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09"/>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09"/>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09"/>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09"/>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09"/>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09"/>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09"/>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09"/>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09"/>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09"/>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09"/>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09"/>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09"/>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09"/>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09"/>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09"/>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09"/>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09"/>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09"/>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09"/>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09"/>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09"/>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09"/>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09"/>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09"/>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09"/>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09"/>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09"/>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09"/>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09"/>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09"/>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09"/>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09"/>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09"/>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09"/>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09"/>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09"/>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09"/>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09"/>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09"/>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09"/>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09"/>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09"/>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09"/>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09"/>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09"/>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09"/>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09"/>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09"/>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09"/>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09"/>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09"/>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09"/>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09"/>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09"/>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09"/>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09"/>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09"/>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09"/>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09"/>
      <c r="C207" s="34">
        <f>'PC Receitas'!G103</f>
        <v>9999</v>
      </c>
      <c r="D207" s="35" t="str">
        <f>VLOOKUP(C207,'PC Receitas'!$G$4:$H$103,2,FALSE)</f>
        <v>-</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09"/>
      <c r="C208" s="178" t="s">
        <v>30</v>
      </c>
      <c r="D208" s="187" t="str">
        <f>VLOOKUP(C208,'PC Receitas'!$K$4:$L$103,2,FALSE)</f>
        <v>RECEITAS NÃO OPERACIONAIS</v>
      </c>
      <c r="E208" s="179">
        <f>SUM(E209:E307)</f>
        <v>0</v>
      </c>
      <c r="F208" s="179">
        <f t="shared" ref="F208:P208" si="7">SUM(F209:F307)</f>
        <v>0</v>
      </c>
      <c r="G208" s="179">
        <f t="shared" si="7"/>
        <v>0</v>
      </c>
      <c r="H208" s="179">
        <f t="shared" si="7"/>
        <v>0</v>
      </c>
      <c r="I208" s="179">
        <f t="shared" si="7"/>
        <v>0</v>
      </c>
      <c r="J208" s="179">
        <f t="shared" si="7"/>
        <v>0</v>
      </c>
      <c r="K208" s="179">
        <f t="shared" si="7"/>
        <v>0</v>
      </c>
      <c r="L208" s="179">
        <f t="shared" si="7"/>
        <v>0</v>
      </c>
      <c r="M208" s="179">
        <f t="shared" si="7"/>
        <v>0</v>
      </c>
      <c r="N208" s="179">
        <f t="shared" si="7"/>
        <v>0</v>
      </c>
      <c r="O208" s="179">
        <f t="shared" si="7"/>
        <v>0</v>
      </c>
      <c r="P208" s="179">
        <f t="shared" si="7"/>
        <v>0</v>
      </c>
      <c r="Q208" s="179">
        <f>SUM(E208:P208)</f>
        <v>0</v>
      </c>
    </row>
    <row r="209" spans="1:17" ht="27.75" customHeight="1" thickTop="1" thickBot="1" x14ac:dyDescent="0.3">
      <c r="A209" s="209"/>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09"/>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09"/>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09"/>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09"/>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09"/>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09"/>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09"/>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09"/>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09"/>
      <c r="C218" s="34" t="s">
        <v>212</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09"/>
      <c r="C219" s="34" t="s">
        <v>213</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09"/>
      <c r="C220" s="34" t="s">
        <v>214</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09"/>
      <c r="C221" s="34" t="s">
        <v>215</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09"/>
      <c r="C222" s="34" t="s">
        <v>216</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09"/>
      <c r="C223" s="34" t="s">
        <v>218</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09"/>
      <c r="C224" s="34" t="s">
        <v>219</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09"/>
      <c r="C225" s="34" t="s">
        <v>220</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09"/>
      <c r="C226" s="34" t="s">
        <v>221</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09"/>
      <c r="C227" s="34" t="s">
        <v>222</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09"/>
      <c r="C228" s="34" t="s">
        <v>223</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09"/>
      <c r="C229" s="34" t="s">
        <v>224</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09"/>
      <c r="C230" s="34" t="s">
        <v>225</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09"/>
      <c r="C231" s="34" t="s">
        <v>226</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09"/>
      <c r="C232" s="34" t="s">
        <v>227</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09"/>
      <c r="C233" s="34" t="s">
        <v>228</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09"/>
      <c r="C234" s="34" t="s">
        <v>229</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09"/>
      <c r="C235" s="34" t="s">
        <v>230</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09"/>
      <c r="C236" s="34" t="s">
        <v>231</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09"/>
      <c r="C237" s="34" t="s">
        <v>232</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09"/>
      <c r="C238" s="34" t="s">
        <v>233</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09"/>
      <c r="C239" s="34" t="s">
        <v>234</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09"/>
      <c r="C240" s="34" t="s">
        <v>235</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09"/>
      <c r="C241" s="34" t="s">
        <v>236</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09"/>
      <c r="C242" s="34" t="s">
        <v>237</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09"/>
      <c r="C243" s="34" t="s">
        <v>238</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09"/>
      <c r="C244" s="34" t="s">
        <v>239</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09"/>
      <c r="C245" s="34" t="s">
        <v>240</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09"/>
      <c r="C246" s="34" t="s">
        <v>241</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09"/>
      <c r="C247" s="34" t="s">
        <v>242</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09"/>
      <c r="C248" s="34" t="s">
        <v>243</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09"/>
      <c r="C249" s="34" t="s">
        <v>244</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09"/>
      <c r="C250" s="34" t="s">
        <v>245</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09"/>
      <c r="C251" s="34" t="s">
        <v>246</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09"/>
      <c r="C252" s="34" t="s">
        <v>247</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09"/>
      <c r="C253" s="34" t="s">
        <v>248</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09"/>
      <c r="C254" s="34" t="s">
        <v>249</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09"/>
      <c r="C255" s="34" t="s">
        <v>250</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09"/>
      <c r="C256" s="34" t="s">
        <v>251</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09"/>
      <c r="C257" s="34" t="s">
        <v>252</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09"/>
      <c r="C258" s="34" t="s">
        <v>253</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09"/>
      <c r="C259" s="34" t="s">
        <v>254</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09"/>
      <c r="C260" s="34" t="s">
        <v>255</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09"/>
      <c r="C261" s="34" t="s">
        <v>256</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09"/>
      <c r="C262" s="34" t="s">
        <v>257</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09"/>
      <c r="C263" s="34" t="s">
        <v>258</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09"/>
      <c r="C264" s="34" t="s">
        <v>259</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09"/>
      <c r="C265" s="34" t="s">
        <v>260</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09"/>
      <c r="C266" s="34" t="s">
        <v>261</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09"/>
      <c r="C267" s="34" t="s">
        <v>262</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09"/>
      <c r="C268" s="34" t="s">
        <v>263</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09"/>
      <c r="C269" s="34" t="s">
        <v>264</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09"/>
      <c r="C270" s="34" t="s">
        <v>265</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09"/>
      <c r="C271" s="34" t="s">
        <v>266</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09"/>
      <c r="C272" s="34" t="s">
        <v>267</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09"/>
      <c r="C273" s="34" t="s">
        <v>268</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09"/>
      <c r="C274" s="34" t="s">
        <v>269</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09"/>
      <c r="C275" s="34" t="s">
        <v>270</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09"/>
      <c r="C276" s="34" t="s">
        <v>271</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09"/>
      <c r="C277" s="34" t="s">
        <v>272</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09"/>
      <c r="C278" s="34" t="s">
        <v>273</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09"/>
      <c r="C279" s="34" t="s">
        <v>274</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09"/>
      <c r="C280" s="34" t="s">
        <v>275</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09"/>
      <c r="C281" s="34" t="s">
        <v>276</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09"/>
      <c r="C282" s="34" t="s">
        <v>277</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09"/>
      <c r="C283" s="34" t="s">
        <v>278</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09"/>
      <c r="C284" s="34" t="s">
        <v>279</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09"/>
      <c r="C285" s="34" t="s">
        <v>280</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09"/>
      <c r="C286" s="34" t="s">
        <v>281</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09"/>
      <c r="C287" s="34" t="s">
        <v>282</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09"/>
      <c r="C288" s="34" t="s">
        <v>283</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09"/>
      <c r="C289" s="34" t="s">
        <v>284</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09"/>
      <c r="C290" s="34" t="s">
        <v>285</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09"/>
      <c r="C291" s="34" t="s">
        <v>286</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09"/>
      <c r="C292" s="34" t="s">
        <v>287</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09"/>
      <c r="C293" s="34" t="s">
        <v>288</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09"/>
      <c r="C294" s="34" t="s">
        <v>289</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09"/>
      <c r="C295" s="34" t="s">
        <v>290</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09"/>
      <c r="C296" s="34" t="s">
        <v>291</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09"/>
      <c r="C297" s="34" t="s">
        <v>292</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09"/>
      <c r="C298" s="34" t="s">
        <v>293</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09"/>
      <c r="C299" s="34" t="s">
        <v>294</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09"/>
      <c r="C300" s="34" t="s">
        <v>295</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09"/>
      <c r="C301" s="34" t="s">
        <v>296</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09"/>
      <c r="C302" s="34" t="s">
        <v>297</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09"/>
      <c r="C303" s="34" t="s">
        <v>298</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09"/>
      <c r="C304" s="34" t="s">
        <v>299</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09"/>
      <c r="C305" s="34" t="s">
        <v>300</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09"/>
      <c r="C306" s="34" t="s">
        <v>301</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09"/>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4"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09"/>
      <c r="C1" s="261"/>
      <c r="D1" s="261"/>
      <c r="E1" s="261"/>
      <c r="F1" s="261"/>
      <c r="G1" s="261"/>
      <c r="H1" s="261"/>
      <c r="I1" s="261"/>
      <c r="J1" s="261"/>
      <c r="K1" s="261"/>
      <c r="L1" s="261"/>
      <c r="M1" s="261"/>
      <c r="N1" s="261"/>
      <c r="O1" s="261"/>
      <c r="P1" s="261"/>
    </row>
    <row r="2" spans="1:16" s="18" customFormat="1" ht="37.5" hidden="1" customHeight="1" x14ac:dyDescent="0.25">
      <c r="A2" s="209"/>
      <c r="C2" s="19"/>
      <c r="D2" s="19"/>
      <c r="E2" s="19"/>
      <c r="F2" s="19"/>
      <c r="G2" s="19"/>
      <c r="H2" s="19"/>
      <c r="I2" s="19"/>
      <c r="J2" s="19"/>
      <c r="K2" s="19"/>
      <c r="L2" s="19"/>
      <c r="M2" s="19"/>
      <c r="N2" s="19"/>
      <c r="O2" s="19"/>
      <c r="P2" s="19"/>
    </row>
    <row r="3" spans="1:16" ht="39.75" customHeight="1" x14ac:dyDescent="0.25">
      <c r="A3" s="209"/>
      <c r="D3" s="6"/>
    </row>
    <row r="4" spans="1:16" ht="24.75" customHeight="1" x14ac:dyDescent="0.25">
      <c r="A4" s="209"/>
      <c r="C4" s="292" t="s">
        <v>78</v>
      </c>
      <c r="D4" s="292"/>
      <c r="E4" s="292"/>
      <c r="F4" s="292"/>
    </row>
    <row r="5" spans="1:16" x14ac:dyDescent="0.25">
      <c r="A5" s="209"/>
    </row>
    <row r="6" spans="1:16" x14ac:dyDescent="0.25">
      <c r="A6" s="209"/>
    </row>
    <row r="7" spans="1:16" x14ac:dyDescent="0.25">
      <c r="A7" s="209"/>
    </row>
    <row r="8" spans="1:16" x14ac:dyDescent="0.25">
      <c r="A8" s="209"/>
    </row>
    <row r="9" spans="1:16" x14ac:dyDescent="0.25">
      <c r="A9" s="209"/>
    </row>
    <row r="10" spans="1:16" x14ac:dyDescent="0.25">
      <c r="A10" s="209"/>
    </row>
    <row r="11" spans="1:16" x14ac:dyDescent="0.25">
      <c r="A11" s="209"/>
    </row>
    <row r="12" spans="1:16" x14ac:dyDescent="0.25">
      <c r="A12" s="209"/>
    </row>
    <row r="13" spans="1:16" x14ac:dyDescent="0.25">
      <c r="A13" s="209"/>
    </row>
    <row r="14" spans="1:16" x14ac:dyDescent="0.25">
      <c r="A14" s="209"/>
    </row>
    <row r="15" spans="1:16" x14ac:dyDescent="0.25">
      <c r="A15" s="209"/>
    </row>
    <row r="16" spans="1:16" x14ac:dyDescent="0.25">
      <c r="A16" s="209"/>
    </row>
    <row r="17" spans="1:9" x14ac:dyDescent="0.25">
      <c r="A17" s="209"/>
    </row>
    <row r="18" spans="1:9" ht="58.5" customHeight="1" x14ac:dyDescent="0.25">
      <c r="A18" s="209"/>
    </row>
    <row r="19" spans="1:9" ht="21" x14ac:dyDescent="0.25">
      <c r="A19" s="209"/>
      <c r="C19" s="26" t="s">
        <v>79</v>
      </c>
      <c r="H19" s="13"/>
      <c r="I19" s="26" t="s">
        <v>80</v>
      </c>
    </row>
    <row r="20" spans="1:9" x14ac:dyDescent="0.25">
      <c r="A20" s="209"/>
    </row>
    <row r="21" spans="1:9" x14ac:dyDescent="0.25">
      <c r="A21" s="209"/>
    </row>
    <row r="22" spans="1:9" x14ac:dyDescent="0.25">
      <c r="A22" s="209"/>
    </row>
    <row r="23" spans="1:9" x14ac:dyDescent="0.25">
      <c r="A23" s="209"/>
    </row>
    <row r="24" spans="1:9" x14ac:dyDescent="0.25">
      <c r="A24" s="209"/>
    </row>
    <row r="25" spans="1:9" x14ac:dyDescent="0.25">
      <c r="A25" s="209"/>
    </row>
    <row r="26" spans="1:9" x14ac:dyDescent="0.25">
      <c r="A26" s="209"/>
    </row>
    <row r="27" spans="1:9" x14ac:dyDescent="0.25">
      <c r="A27" s="209"/>
    </row>
    <row r="28" spans="1:9" x14ac:dyDescent="0.25">
      <c r="A28" s="209"/>
    </row>
    <row r="29" spans="1:9" x14ac:dyDescent="0.25">
      <c r="A29" s="209"/>
    </row>
    <row r="30" spans="1:9" x14ac:dyDescent="0.25">
      <c r="A30" s="209"/>
    </row>
    <row r="31" spans="1:9" x14ac:dyDescent="0.25">
      <c r="A31" s="209"/>
    </row>
    <row r="32" spans="1:9" x14ac:dyDescent="0.25">
      <c r="A32" s="209"/>
    </row>
    <row r="33" spans="1:9" ht="33" customHeight="1" x14ac:dyDescent="0.25">
      <c r="A33" s="209"/>
    </row>
    <row r="34" spans="1:9" ht="21" x14ac:dyDescent="0.25">
      <c r="A34" s="209"/>
      <c r="C34" s="292" t="s">
        <v>81</v>
      </c>
      <c r="D34" s="292"/>
      <c r="E34" s="292"/>
      <c r="F34" s="292"/>
    </row>
    <row r="35" spans="1:9" x14ac:dyDescent="0.25">
      <c r="A35" s="209"/>
    </row>
    <row r="36" spans="1:9" x14ac:dyDescent="0.25">
      <c r="A36" s="209"/>
    </row>
    <row r="37" spans="1:9" x14ac:dyDescent="0.25">
      <c r="A37" s="209"/>
    </row>
    <row r="38" spans="1:9" x14ac:dyDescent="0.25">
      <c r="A38" s="209"/>
    </row>
    <row r="39" spans="1:9" x14ac:dyDescent="0.25">
      <c r="A39" s="209"/>
    </row>
    <row r="40" spans="1:9" x14ac:dyDescent="0.25">
      <c r="A40" s="209"/>
    </row>
    <row r="41" spans="1:9" x14ac:dyDescent="0.25">
      <c r="A41" s="209"/>
    </row>
    <row r="42" spans="1:9" x14ac:dyDescent="0.25">
      <c r="A42" s="209"/>
    </row>
    <row r="43" spans="1:9" x14ac:dyDescent="0.25">
      <c r="A43" s="209"/>
    </row>
    <row r="44" spans="1:9" x14ac:dyDescent="0.25">
      <c r="A44" s="209"/>
    </row>
    <row r="45" spans="1:9" x14ac:dyDescent="0.25">
      <c r="A45" s="209"/>
    </row>
    <row r="46" spans="1:9" x14ac:dyDescent="0.25">
      <c r="A46" s="209"/>
    </row>
    <row r="47" spans="1:9" x14ac:dyDescent="0.25">
      <c r="A47" s="209"/>
    </row>
    <row r="48" spans="1:9" ht="46.5" customHeight="1" x14ac:dyDescent="0.35">
      <c r="A48" s="209"/>
      <c r="I48" s="37"/>
    </row>
    <row r="49" spans="1:11" ht="25.5" customHeight="1" x14ac:dyDescent="0.25">
      <c r="A49" s="209"/>
      <c r="C49" s="292" t="s">
        <v>82</v>
      </c>
      <c r="D49" s="292"/>
      <c r="E49" s="292"/>
      <c r="I49" s="292" t="s">
        <v>83</v>
      </c>
      <c r="J49" s="292"/>
    </row>
    <row r="50" spans="1:11" ht="12.75" customHeight="1" x14ac:dyDescent="0.25">
      <c r="A50" s="209"/>
    </row>
    <row r="51" spans="1:11" x14ac:dyDescent="0.25">
      <c r="A51" s="209"/>
    </row>
    <row r="52" spans="1:11" x14ac:dyDescent="0.25">
      <c r="A52" s="209"/>
    </row>
    <row r="53" spans="1:11" x14ac:dyDescent="0.25">
      <c r="A53" s="209"/>
    </row>
    <row r="54" spans="1:11" x14ac:dyDescent="0.25">
      <c r="A54" s="209"/>
    </row>
    <row r="55" spans="1:11" x14ac:dyDescent="0.25">
      <c r="A55" s="209"/>
    </row>
    <row r="56" spans="1:11" x14ac:dyDescent="0.25">
      <c r="A56" s="209"/>
    </row>
    <row r="57" spans="1:11" x14ac:dyDescent="0.25">
      <c r="A57" s="209"/>
    </row>
    <row r="58" spans="1:11" x14ac:dyDescent="0.25">
      <c r="A58" s="209"/>
    </row>
    <row r="59" spans="1:11" x14ac:dyDescent="0.25">
      <c r="A59" s="209"/>
    </row>
    <row r="60" spans="1:11" x14ac:dyDescent="0.25">
      <c r="A60" s="209"/>
    </row>
    <row r="61" spans="1:11" x14ac:dyDescent="0.25">
      <c r="A61" s="209"/>
    </row>
    <row r="62" spans="1:11" x14ac:dyDescent="0.25">
      <c r="A62" s="209"/>
    </row>
    <row r="63" spans="1:11" x14ac:dyDescent="0.25">
      <c r="A63" s="209"/>
    </row>
    <row r="64" spans="1:11" x14ac:dyDescent="0.25">
      <c r="A64" s="209"/>
      <c r="C64" s="13"/>
      <c r="G64" s="13"/>
      <c r="K64" s="13"/>
    </row>
    <row r="65" spans="1:6" x14ac:dyDescent="0.25">
      <c r="A65" s="209"/>
    </row>
    <row r="66" spans="1:6" x14ac:dyDescent="0.25">
      <c r="A66" s="209"/>
    </row>
    <row r="67" spans="1:6" x14ac:dyDescent="0.25">
      <c r="A67" s="209"/>
    </row>
    <row r="68" spans="1:6" ht="21" x14ac:dyDescent="0.25">
      <c r="A68" s="209"/>
      <c r="C68" s="292" t="s">
        <v>183</v>
      </c>
      <c r="D68" s="292"/>
      <c r="E68" s="292"/>
      <c r="F68" s="292"/>
    </row>
    <row r="69" spans="1:6" x14ac:dyDescent="0.25">
      <c r="A69" s="209"/>
    </row>
    <row r="70" spans="1:6" x14ac:dyDescent="0.25">
      <c r="A70" s="209"/>
    </row>
    <row r="71" spans="1:6" x14ac:dyDescent="0.25">
      <c r="A71" s="209"/>
    </row>
    <row r="72" spans="1:6" x14ac:dyDescent="0.25">
      <c r="A72" s="209"/>
    </row>
    <row r="73" spans="1:6" x14ac:dyDescent="0.25">
      <c r="A73" s="209"/>
    </row>
    <row r="74" spans="1:6" x14ac:dyDescent="0.25">
      <c r="A74" s="209"/>
    </row>
    <row r="75" spans="1:6" x14ac:dyDescent="0.25">
      <c r="A75" s="209"/>
    </row>
    <row r="76" spans="1:6" x14ac:dyDescent="0.25">
      <c r="A76" s="209"/>
    </row>
    <row r="77" spans="1:6" x14ac:dyDescent="0.25">
      <c r="A77" s="209"/>
    </row>
    <row r="78" spans="1:6" x14ac:dyDescent="0.25">
      <c r="A78" s="209"/>
    </row>
    <row r="79" spans="1:6" x14ac:dyDescent="0.25">
      <c r="A79" s="209"/>
    </row>
    <row r="80" spans="1:6" x14ac:dyDescent="0.25">
      <c r="A80" s="209"/>
    </row>
    <row r="81" spans="1:7" x14ac:dyDescent="0.25">
      <c r="A81" s="209"/>
    </row>
    <row r="82" spans="1:7" x14ac:dyDescent="0.25">
      <c r="A82" s="209"/>
    </row>
    <row r="83" spans="1:7" x14ac:dyDescent="0.25">
      <c r="A83" s="209"/>
    </row>
    <row r="84" spans="1:7" x14ac:dyDescent="0.25">
      <c r="A84" s="209"/>
    </row>
    <row r="85" spans="1:7" ht="21" x14ac:dyDescent="0.25">
      <c r="A85" s="209"/>
      <c r="C85" s="293" t="s">
        <v>205</v>
      </c>
      <c r="D85" s="293"/>
      <c r="E85" s="293"/>
      <c r="F85" s="293"/>
      <c r="G85" s="293"/>
    </row>
    <row r="86" spans="1:7" x14ac:dyDescent="0.25">
      <c r="A86" s="209"/>
    </row>
    <row r="87" spans="1:7" x14ac:dyDescent="0.25">
      <c r="A87" s="209"/>
    </row>
    <row r="88" spans="1:7" x14ac:dyDescent="0.25">
      <c r="A88" s="209"/>
    </row>
    <row r="89" spans="1:7" x14ac:dyDescent="0.25">
      <c r="A89" s="209"/>
    </row>
    <row r="90" spans="1:7" x14ac:dyDescent="0.25">
      <c r="A90" s="209"/>
    </row>
    <row r="91" spans="1:7" x14ac:dyDescent="0.25">
      <c r="A91" s="209"/>
    </row>
    <row r="92" spans="1:7" x14ac:dyDescent="0.25">
      <c r="A92" s="209"/>
    </row>
    <row r="93" spans="1:7" x14ac:dyDescent="0.25">
      <c r="A93" s="209"/>
    </row>
    <row r="94" spans="1:7" x14ac:dyDescent="0.25">
      <c r="A94" s="209"/>
    </row>
    <row r="95" spans="1:7" x14ac:dyDescent="0.25">
      <c r="A95" s="209"/>
    </row>
    <row r="96" spans="1:7" x14ac:dyDescent="0.25">
      <c r="A96" s="209"/>
    </row>
    <row r="97" spans="1:1" x14ac:dyDescent="0.25">
      <c r="A97" s="209"/>
    </row>
    <row r="98" spans="1:1" x14ac:dyDescent="0.25">
      <c r="A98" s="209"/>
    </row>
    <row r="99" spans="1:1" x14ac:dyDescent="0.25">
      <c r="A99" s="209"/>
    </row>
    <row r="100" spans="1:1" x14ac:dyDescent="0.25">
      <c r="A100" s="209"/>
    </row>
    <row r="101" spans="1:1" x14ac:dyDescent="0.25">
      <c r="A101" s="20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4"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7"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7"/>
    <col min="48" max="48" width="81.140625" style="127" customWidth="1"/>
    <col min="49" max="56" width="8.85546875" style="60"/>
    <col min="57" max="16384" width="8.85546875" style="61"/>
  </cols>
  <sheetData>
    <row r="1" spans="1:56" s="89" customFormat="1" ht="111" customHeight="1" x14ac:dyDescent="0.35">
      <c r="A1" s="209"/>
      <c r="B1" s="18"/>
      <c r="C1" s="261"/>
      <c r="D1" s="261"/>
      <c r="E1" s="261"/>
      <c r="F1" s="261"/>
      <c r="G1" s="261"/>
      <c r="H1" s="261"/>
      <c r="I1" s="261"/>
      <c r="J1" s="261"/>
      <c r="K1" s="261"/>
      <c r="L1" s="261"/>
      <c r="M1" s="261"/>
      <c r="N1" s="261"/>
      <c r="O1" s="261"/>
      <c r="P1" s="261"/>
      <c r="Q1" s="125"/>
      <c r="R1" s="125"/>
      <c r="S1" s="125"/>
      <c r="T1" s="125"/>
      <c r="U1" s="125"/>
      <c r="V1" s="125"/>
      <c r="W1" s="125"/>
      <c r="X1" s="93"/>
      <c r="AJ1" s="125"/>
      <c r="AK1" s="125"/>
      <c r="AL1" s="125"/>
      <c r="AM1" s="125"/>
      <c r="AN1" s="125"/>
      <c r="AO1" s="125"/>
      <c r="AP1" s="125"/>
      <c r="AQ1" s="125"/>
      <c r="AR1" s="125"/>
      <c r="AS1" s="125"/>
      <c r="AT1" s="125"/>
      <c r="AU1" s="125"/>
      <c r="AV1" s="125"/>
      <c r="AW1" s="93"/>
      <c r="AX1" s="93"/>
      <c r="AY1" s="93"/>
      <c r="AZ1" s="93"/>
      <c r="BA1" s="93"/>
      <c r="BB1" s="93"/>
      <c r="BC1" s="93"/>
      <c r="BD1" s="93"/>
    </row>
    <row r="2" spans="1:56" s="89" customFormat="1" ht="37.5" hidden="1" customHeight="1" x14ac:dyDescent="0.25">
      <c r="A2" s="209"/>
      <c r="B2" s="18"/>
      <c r="C2" s="19"/>
      <c r="D2" s="19"/>
      <c r="E2" s="19"/>
      <c r="F2" s="19"/>
      <c r="G2" s="19"/>
      <c r="H2" s="19"/>
      <c r="I2" s="19"/>
      <c r="J2" s="19"/>
      <c r="K2" s="19"/>
      <c r="L2" s="19"/>
      <c r="M2" s="19"/>
      <c r="N2" s="98"/>
      <c r="O2" s="98"/>
      <c r="P2" s="126"/>
      <c r="Q2" s="125"/>
      <c r="R2" s="125"/>
      <c r="S2" s="125"/>
      <c r="T2" s="125"/>
      <c r="U2" s="125"/>
      <c r="V2" s="125"/>
      <c r="W2" s="125"/>
      <c r="X2" s="93"/>
      <c r="AJ2" s="125"/>
      <c r="AK2" s="125"/>
      <c r="AL2" s="125"/>
      <c r="AM2" s="125"/>
      <c r="AN2" s="125"/>
      <c r="AO2" s="125"/>
      <c r="AP2" s="125"/>
      <c r="AQ2" s="125"/>
      <c r="AR2" s="125"/>
      <c r="AS2" s="125"/>
      <c r="AT2" s="125"/>
      <c r="AU2" s="125"/>
      <c r="AV2" s="125"/>
      <c r="AW2" s="93"/>
      <c r="AX2" s="93"/>
      <c r="AY2" s="93"/>
      <c r="AZ2" s="93"/>
      <c r="BA2" s="93"/>
      <c r="BB2" s="93"/>
      <c r="BC2" s="93"/>
      <c r="BD2" s="93"/>
    </row>
    <row r="3" spans="1:56" ht="39.75" customHeight="1" x14ac:dyDescent="0.25">
      <c r="A3" s="209"/>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09"/>
      <c r="C4" s="26" t="s">
        <v>19</v>
      </c>
      <c r="D4" s="6"/>
      <c r="E4" s="276" t="s">
        <v>141</v>
      </c>
      <c r="F4" s="277"/>
      <c r="G4" s="277"/>
      <c r="H4" s="278"/>
      <c r="Q4" s="102"/>
      <c r="R4" s="61"/>
      <c r="S4" s="61"/>
      <c r="T4" s="61"/>
      <c r="U4" s="61"/>
      <c r="V4" s="61"/>
      <c r="W4" s="61"/>
      <c r="X4" s="61"/>
      <c r="AJ4" s="61"/>
      <c r="AK4" s="102"/>
      <c r="AL4" s="102"/>
      <c r="AM4" s="102"/>
      <c r="AN4" s="102"/>
      <c r="AO4" s="102"/>
      <c r="AP4" s="102"/>
    </row>
    <row r="5" spans="1:56" ht="7.5" customHeight="1" thickBot="1" x14ac:dyDescent="0.3">
      <c r="A5" s="209"/>
      <c r="Q5" s="102"/>
      <c r="R5" s="61"/>
      <c r="S5" s="61"/>
      <c r="T5" s="61"/>
      <c r="U5" s="61"/>
      <c r="V5" s="61"/>
      <c r="W5" s="61"/>
      <c r="X5" s="61"/>
      <c r="AJ5" s="61"/>
      <c r="AK5" s="102"/>
      <c r="AL5" s="102"/>
      <c r="AM5" s="102"/>
      <c r="AN5" s="102"/>
      <c r="AO5" s="102"/>
      <c r="AP5" s="102"/>
    </row>
    <row r="6" spans="1:56" ht="23.25" customHeight="1" thickTop="1" x14ac:dyDescent="0.25">
      <c r="A6" s="209"/>
      <c r="C6" s="292" t="s">
        <v>185</v>
      </c>
      <c r="D6" s="292"/>
      <c r="E6" s="292"/>
      <c r="F6" s="59">
        <f>SUM(Z7:Z9)</f>
        <v>24486.35</v>
      </c>
      <c r="I6" s="293" t="str">
        <f>"2. Top "&amp;Y8</f>
        <v>2. Top RECEITAS COM PRODUTO</v>
      </c>
      <c r="J6" s="293"/>
      <c r="K6" s="295"/>
      <c r="L6" s="264">
        <f>Z8</f>
        <v>12165.43</v>
      </c>
      <c r="M6" s="294"/>
      <c r="Q6" s="102"/>
      <c r="R6" s="61"/>
      <c r="S6" s="61"/>
      <c r="T6" s="61"/>
      <c r="U6" s="61"/>
      <c r="V6" s="61"/>
      <c r="W6" s="61"/>
      <c r="X6" s="61"/>
      <c r="AF6" s="61">
        <v>2</v>
      </c>
      <c r="AG6" s="61">
        <v>3</v>
      </c>
      <c r="AJ6" s="61"/>
      <c r="AK6" s="102"/>
      <c r="AL6" s="102"/>
      <c r="AM6" s="102"/>
      <c r="AN6" s="102"/>
      <c r="AO6" s="102"/>
      <c r="AP6" s="102"/>
    </row>
    <row r="7" spans="1:56" ht="16.5" customHeight="1" x14ac:dyDescent="0.25">
      <c r="A7" s="209"/>
      <c r="Q7" s="102"/>
      <c r="R7" s="61"/>
      <c r="S7" s="61"/>
      <c r="T7" s="61"/>
      <c r="U7" s="61"/>
      <c r="V7" s="61"/>
      <c r="W7" s="61"/>
      <c r="X7" s="61"/>
      <c r="Y7" s="61" t="str">
        <f>AB719</f>
        <v>RECEITAS NÃO OPERACIONAIS</v>
      </c>
      <c r="Z7" s="61">
        <f>VLOOKUP(Y7,$AB$8:$AC$1122,2,FALSE)</f>
        <v>12320.92</v>
      </c>
      <c r="AD7" s="61" t="s">
        <v>303</v>
      </c>
      <c r="AE7" s="61" t="s">
        <v>304</v>
      </c>
      <c r="AF7" s="61" t="s">
        <v>305</v>
      </c>
      <c r="AG7" s="61" t="s">
        <v>305</v>
      </c>
      <c r="AJ7" s="61"/>
      <c r="AK7" s="102"/>
      <c r="AL7" s="102"/>
      <c r="AM7" s="102"/>
      <c r="AN7" s="102"/>
      <c r="AO7" s="102"/>
      <c r="AP7" s="102"/>
    </row>
    <row r="8" spans="1:56" x14ac:dyDescent="0.25">
      <c r="A8" s="209"/>
      <c r="Q8" s="102"/>
      <c r="R8" s="61"/>
      <c r="S8" s="61"/>
      <c r="T8" s="61"/>
      <c r="U8" s="61"/>
      <c r="V8" s="61"/>
      <c r="W8" s="61"/>
      <c r="X8" s="61"/>
      <c r="Y8" s="61" t="str">
        <f>AB8</f>
        <v>RECEITAS COM PRODUTO</v>
      </c>
      <c r="Z8" s="61">
        <f>VLOOKUP(Y8,$AB$8:$AC$1122,2,FALSE)</f>
        <v>12165.43</v>
      </c>
      <c r="AB8" s="61" t="str">
        <f>DRE!D18</f>
        <v>RECEITAS COM PRODUTO</v>
      </c>
      <c r="AC8" s="61">
        <f>HLOOKUP($E$4,DRE!$C$4:$Q$1132,ROW('G. Receitas'!X15),FALSE)</f>
        <v>12165.43</v>
      </c>
      <c r="AE8" s="61" t="s">
        <v>304</v>
      </c>
      <c r="AF8" s="61" t="s">
        <v>305</v>
      </c>
      <c r="AG8" s="61" t="s">
        <v>305</v>
      </c>
      <c r="AJ8" s="61"/>
      <c r="AK8" s="102"/>
      <c r="AL8" s="102"/>
      <c r="AM8" s="102"/>
      <c r="AN8" s="102"/>
      <c r="AO8" s="102"/>
      <c r="AP8" s="102"/>
    </row>
    <row r="9" spans="1:56" x14ac:dyDescent="0.25">
      <c r="A9" s="209"/>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f>LARGE(AD9:AD107,AA9)</f>
        <v>9567.4330000000009</v>
      </c>
      <c r="AF9" s="61" t="str">
        <f t="shared" ref="AF9:AF23" si="1">IFERROR(VLOOKUP(MATCH(AE9,$AD$9:$AD$107,0),$AA$9:$AC$107,AF$6,FALSE),"-")</f>
        <v>PRODUTOS INDUST A PRAZO</v>
      </c>
      <c r="AG9" s="61">
        <f>IFERROR(VLOOKUP(MATCH(AE9,AD9:AD107,0),AA9:AC107,AG$6,FALSE),"")</f>
        <v>9567.43</v>
      </c>
      <c r="AJ9" s="61"/>
      <c r="AK9" s="102"/>
      <c r="AL9" s="102"/>
      <c r="AM9" s="102"/>
      <c r="AN9" s="102"/>
      <c r="AO9" s="102"/>
      <c r="AP9" s="102"/>
    </row>
    <row r="10" spans="1:56" x14ac:dyDescent="0.25">
      <c r="A10" s="209"/>
      <c r="Q10" s="102"/>
      <c r="R10" s="61"/>
      <c r="S10" s="61"/>
      <c r="T10" s="61"/>
      <c r="U10" s="61"/>
      <c r="V10" s="61"/>
      <c r="W10" s="61"/>
      <c r="X10" s="61"/>
      <c r="Y10" s="61" t="str">
        <f>AB211</f>
        <v>DESPESAS COM PRODUTOS</v>
      </c>
      <c r="Z10" s="61">
        <f t="shared" si="0"/>
        <v>0</v>
      </c>
      <c r="AA10" s="61">
        <v>2</v>
      </c>
      <c r="AB10" s="61" t="str">
        <f>DRE!D20</f>
        <v>PRODUTOS INDUST A VISTA</v>
      </c>
      <c r="AC10" s="61">
        <f>HLOOKUP($E$4,DRE!$C$4:$Q$1132,ROW('G. Receitas'!X17),FALSE)</f>
        <v>2598</v>
      </c>
      <c r="AD10" s="61">
        <f>IF(AC10=0,"",AC10+AA10/1000)</f>
        <v>2598.002</v>
      </c>
      <c r="AE10" s="61">
        <f>LARGE($AD$9:$AD$107,AA10)</f>
        <v>2598.002</v>
      </c>
      <c r="AF10" s="61" t="str">
        <f t="shared" si="1"/>
        <v>PRODUTOS INDUST A VISTA</v>
      </c>
      <c r="AG10" s="61">
        <f t="shared" ref="AG10:AG23" si="2">IFERROR(VLOOKUP(MATCH(AE10,$AD$9:$AD$107,0),$AA$9:$AC$107,AG$6,FALSE),"")</f>
        <v>2598</v>
      </c>
      <c r="AJ10" s="61"/>
      <c r="AK10" s="102"/>
      <c r="AL10" s="102"/>
      <c r="AM10" s="102"/>
      <c r="AN10" s="102"/>
      <c r="AO10" s="102"/>
      <c r="AP10" s="102"/>
    </row>
    <row r="11" spans="1:56" x14ac:dyDescent="0.25">
      <c r="A11" s="209"/>
      <c r="Q11" s="102"/>
      <c r="R11" s="61"/>
      <c r="S11" s="61"/>
      <c r="T11" s="61"/>
      <c r="U11" s="61"/>
      <c r="V11" s="61"/>
      <c r="W11" s="61"/>
      <c r="X11" s="61"/>
      <c r="Y11" s="61" t="str">
        <f>AB311</f>
        <v>DESPESAS COM SERVIÇOS</v>
      </c>
      <c r="Z11" s="61">
        <f t="shared" si="0"/>
        <v>1350.5</v>
      </c>
      <c r="AA11" s="61">
        <v>3</v>
      </c>
      <c r="AB11" s="61" t="str">
        <f>DRE!D21</f>
        <v>PRODUTOS INDUST A PRAZO</v>
      </c>
      <c r="AC11" s="61">
        <f>HLOOKUP($E$4,DRE!$C$4:$Q$1132,ROW('G. Receitas'!X18),FALSE)</f>
        <v>9567.43</v>
      </c>
      <c r="AD11" s="61">
        <f>IF(AC11=0,"",AC11+AA11/1000)</f>
        <v>9567.4330000000009</v>
      </c>
      <c r="AE11" s="61" t="e">
        <f>LARGE($AD$9:$AD$107,AA11)</f>
        <v>#NUM!</v>
      </c>
      <c r="AF11" s="61" t="str">
        <f t="shared" si="1"/>
        <v>-</v>
      </c>
      <c r="AG11" s="61" t="str">
        <f t="shared" si="2"/>
        <v/>
      </c>
      <c r="AJ11" s="61"/>
      <c r="AK11" s="102"/>
      <c r="AL11" s="102"/>
      <c r="AM11" s="102"/>
      <c r="AN11" s="102"/>
      <c r="AO11" s="102"/>
      <c r="AP11" s="102"/>
    </row>
    <row r="12" spans="1:56" x14ac:dyDescent="0.25">
      <c r="A12" s="209"/>
      <c r="Q12" s="102"/>
      <c r="R12" s="61"/>
      <c r="S12" s="61"/>
      <c r="T12" s="61"/>
      <c r="U12" s="61"/>
      <c r="V12" s="61"/>
      <c r="W12" s="61"/>
      <c r="X12" s="61"/>
      <c r="Y12" s="61" t="str">
        <f>AB416</f>
        <v>DESPESAS COM RH</v>
      </c>
      <c r="Z12" s="61">
        <f t="shared" si="0"/>
        <v>137.94999999999999</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09"/>
      <c r="Q13" s="102"/>
      <c r="R13" s="61"/>
      <c r="S13" s="61"/>
      <c r="T13" s="61"/>
      <c r="U13" s="61"/>
      <c r="V13" s="61"/>
      <c r="W13" s="61"/>
      <c r="X13" s="61"/>
      <c r="Y13" s="61" t="str">
        <f>AB516</f>
        <v>DESPESAS OPERACIONAIS</v>
      </c>
      <c r="Z13" s="61">
        <f t="shared" si="0"/>
        <v>10570.07</v>
      </c>
      <c r="AA13" s="61">
        <v>5</v>
      </c>
      <c r="AB13" s="61" t="str">
        <f>DRE!D23</f>
        <v>REVENDA DE MERCAD A PZO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09"/>
      <c r="Q14" s="102"/>
      <c r="R14" s="61"/>
      <c r="S14" s="61"/>
      <c r="T14" s="61"/>
      <c r="U14" s="61"/>
      <c r="V14" s="61"/>
      <c r="W14" s="61"/>
      <c r="X14" s="61"/>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09"/>
      <c r="Q15" s="102"/>
      <c r="R15" s="61"/>
      <c r="S15" s="61"/>
      <c r="T15" s="61"/>
      <c r="U15" s="61"/>
      <c r="V15" s="61"/>
      <c r="W15" s="61"/>
      <c r="X15" s="61"/>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09"/>
      <c r="Q16" s="102"/>
      <c r="R16" s="61"/>
      <c r="S16" s="61"/>
      <c r="T16" s="61"/>
      <c r="U16" s="61"/>
      <c r="V16" s="61"/>
      <c r="W16" s="61"/>
      <c r="X16" s="61"/>
      <c r="Y16" s="61" t="str">
        <f>AB920</f>
        <v>IMPOSTOS</v>
      </c>
      <c r="Z16" s="61">
        <f t="shared" si="0"/>
        <v>2480.2399999999998</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09"/>
      <c r="Q17" s="102"/>
      <c r="R17" s="61"/>
      <c r="S17" s="61"/>
      <c r="T17" s="61"/>
      <c r="U17" s="61"/>
      <c r="V17" s="61"/>
      <c r="W17" s="61"/>
      <c r="X17" s="61"/>
      <c r="Y17" s="61" t="str">
        <f>AB1023</f>
        <v>INVESTIMENTOS</v>
      </c>
      <c r="Z17" s="61">
        <f t="shared" si="0"/>
        <v>625.51</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09"/>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09"/>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09"/>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09"/>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09"/>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09"/>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09"/>
      <c r="C24" s="292" t="str">
        <f>"3. Top "&amp;Y9</f>
        <v xml:space="preserve">3. Top </v>
      </c>
      <c r="D24" s="292"/>
      <c r="E24" s="292"/>
      <c r="F24" s="59">
        <f>Z9</f>
        <v>0</v>
      </c>
      <c r="H24" s="13"/>
      <c r="I24" s="293" t="str">
        <f>"4. Top "&amp;Y7</f>
        <v>4. Top RECEITAS NÃO OPERACIONAIS</v>
      </c>
      <c r="J24" s="293"/>
      <c r="K24" s="293"/>
      <c r="L24" s="264">
        <f>Z7</f>
        <v>12320.92</v>
      </c>
      <c r="M24" s="294"/>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09"/>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09"/>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09"/>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09"/>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09"/>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09"/>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09"/>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09"/>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09"/>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09"/>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09"/>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09"/>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09"/>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09"/>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09"/>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09"/>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09"/>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09"/>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09"/>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09"/>
      <c r="C44" s="292"/>
      <c r="D44" s="292"/>
      <c r="E44" s="292"/>
      <c r="F44" s="292"/>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09"/>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09"/>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09"/>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09"/>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09"/>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09"/>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09"/>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09"/>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09"/>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09"/>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09"/>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09"/>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09"/>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09"/>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09"/>
      <c r="C59" s="292"/>
      <c r="D59" s="292"/>
      <c r="E59" s="292"/>
      <c r="I59" s="292"/>
      <c r="J59" s="292"/>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09"/>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09"/>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09"/>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09"/>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09"/>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09"/>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09"/>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09"/>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92"/>
      <c r="D78" s="292"/>
      <c r="E78" s="292"/>
      <c r="F78" s="292"/>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93"/>
      <c r="D95" s="293"/>
      <c r="E95" s="293"/>
      <c r="F95" s="293"/>
      <c r="G95" s="293"/>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303</v>
      </c>
      <c r="AE108" s="61" t="s">
        <v>304</v>
      </c>
      <c r="AF108" s="61" t="s">
        <v>305</v>
      </c>
      <c r="AG108" s="61" t="s">
        <v>305</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0</v>
      </c>
      <c r="AD211" s="61" t="s">
        <v>303</v>
      </c>
      <c r="AE211" s="61" t="s">
        <v>304</v>
      </c>
      <c r="AF211" s="61" t="s">
        <v>305</v>
      </c>
      <c r="AG211" s="61" t="s">
        <v>305</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1350.5</v>
      </c>
      <c r="AD311" s="61">
        <f t="shared" si="15"/>
        <v>1350.5</v>
      </c>
      <c r="AE311" s="61" t="s">
        <v>304</v>
      </c>
      <c r="AF311" s="61" t="s">
        <v>305</v>
      </c>
      <c r="AG311" s="61" t="s">
        <v>305</v>
      </c>
      <c r="AJ311" s="61"/>
    </row>
    <row r="312" spans="27:42" x14ac:dyDescent="0.25">
      <c r="AA312" s="61">
        <v>1</v>
      </c>
      <c r="AB312" s="61" t="str">
        <f>DRE!D322</f>
        <v>AJUDA DE CUSTO</v>
      </c>
      <c r="AC312" s="61">
        <f>HLOOKUP('G. Despesas'!$E$4,DRE!$C$4:$Q$1132,ROW('G. Receitas'!X319),FALSE)</f>
        <v>0</v>
      </c>
      <c r="AD312" s="61" t="str">
        <f>IF(AC312=0,"",AC312+AA312/1000)</f>
        <v/>
      </c>
      <c r="AE312" s="61">
        <f>LARGE($AD$312:$AD$410,AA312)</f>
        <v>1350.51</v>
      </c>
      <c r="AF312" s="61" t="str">
        <f t="shared" ref="AF312:AF326" si="16">IFERROR(VLOOKUP(MATCH(AE312,$AD$312:$AD$410,0),$AA$312:$AC$410,AF$6,FALSE),"-")</f>
        <v>FGTS</v>
      </c>
      <c r="AG312" s="61">
        <f t="shared" ref="AG312:AG326" si="17">IFERROR(VLOOKUP(MATCH(AE312,$AD$312:$AD$410,0),$AA$312:$AC$410,AG$6,FALSE),"")</f>
        <v>1350.5</v>
      </c>
      <c r="AJ312" s="61"/>
    </row>
    <row r="313" spans="27:42"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c r="AJ313" s="61"/>
    </row>
    <row r="314" spans="27:42"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c r="AJ314" s="61"/>
    </row>
    <row r="315" spans="27:42"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c r="AJ315" s="61"/>
    </row>
    <row r="316" spans="27:42"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c r="AJ316" s="61"/>
    </row>
    <row r="317" spans="27:42"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10814.93</v>
      </c>
      <c r="AD412" s="61">
        <f t="shared" si="20"/>
        <v>10814.93</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10708.02</v>
      </c>
      <c r="AD414" s="61">
        <f t="shared" si="20"/>
        <v>10708.02</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137.94999999999999</v>
      </c>
      <c r="AD416" s="61" t="s">
        <v>303</v>
      </c>
      <c r="AE416" s="61" t="s">
        <v>304</v>
      </c>
      <c r="AF416" s="61" t="s">
        <v>305</v>
      </c>
      <c r="AG416" s="61" t="s">
        <v>305</v>
      </c>
      <c r="AJ416" s="61"/>
    </row>
    <row r="417" spans="27:36" x14ac:dyDescent="0.25">
      <c r="AA417" s="61">
        <v>1</v>
      </c>
      <c r="AB417" s="61" t="str">
        <f>DRE!D427</f>
        <v>CESTA BASICA</v>
      </c>
      <c r="AC417" s="61">
        <f>HLOOKUP('G. Despesas'!$E$4,DRE!$C$4:$Q$1132,ROW('G. Receitas'!X424),FALSE)</f>
        <v>0</v>
      </c>
      <c r="AD417" s="61" t="str">
        <f>IF(AC417=0,"",AC417+AA417/1000)</f>
        <v/>
      </c>
      <c r="AE417" s="61">
        <f>LARGE($AD$417:$AD$515,AA417)</f>
        <v>137.95499999999998</v>
      </c>
      <c r="AF417" s="61" t="str">
        <f t="shared" ref="AF417:AF431" si="21">IFERROR(VLOOKUP(MATCH(AE417,$AD$417:$AD$515,0),$AA$417:$AC$515,AF$6,FALSE),"-")</f>
        <v>HORAS EXT</v>
      </c>
      <c r="AG417" s="61">
        <f t="shared" ref="AG417:AG431" si="22">IFERROR(VLOOKUP(MATCH(AE417,$AD$417:$AD$515,0),$AA$417:$AC$515,AG$6,FALSE),"")</f>
        <v>137.94999999999999</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v>
      </c>
      <c r="AC421" s="61">
        <f>HLOOKUP('G. Despesas'!$E$4,DRE!$C$4:$Q$1132,ROW('G. Receitas'!X428),FALSE)</f>
        <v>137.94999999999999</v>
      </c>
      <c r="AD421" s="61">
        <f t="shared" si="23"/>
        <v>137.95499999999998</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v>
      </c>
      <c r="AC515" s="61">
        <f>HLOOKUP('G. Despesas'!$E$4,DRE!$C$4:$Q$1132,ROW('G. Receitas'!X522),FALSE)</f>
        <v>0</v>
      </c>
      <c r="AD515" s="61" t="str">
        <f t="shared" si="25"/>
        <v/>
      </c>
    </row>
    <row r="516" spans="27:33" x14ac:dyDescent="0.25">
      <c r="AB516" s="61" t="str">
        <f>DRE!D526</f>
        <v>DESPESAS OPERACIONAIS</v>
      </c>
      <c r="AC516" s="61">
        <f>HLOOKUP('G. Despesas'!$E$4,DRE!$C$4:$Q$1132,ROW('G. Receitas'!X523),FALSE)</f>
        <v>10570.07</v>
      </c>
      <c r="AD516" s="61" t="s">
        <v>303</v>
      </c>
      <c r="AE516" s="61" t="s">
        <v>304</v>
      </c>
      <c r="AF516" s="61" t="s">
        <v>305</v>
      </c>
      <c r="AG516" s="61" t="s">
        <v>305</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10200.929</v>
      </c>
      <c r="AF517" s="61" t="str">
        <f t="shared" ref="AF517:AF531" si="26">IFERROR(VLOOKUP(MATCH(AE517,$AD$517:$AD$615,0),$AA$517:$AC$615,AF$6,FALSE),"-")</f>
        <v>CONSERVAÇÃO E REPAROS</v>
      </c>
      <c r="AG517" s="61">
        <f t="shared" ref="AG517:AG531" si="27">IFERROR(VLOOKUP(MATCH(AE517,$AD$517:$AD$615,0),$AA$517:$AC$615,AG$6,FALSE),"")</f>
        <v>10200.92</v>
      </c>
    </row>
    <row r="518" spans="27:33" x14ac:dyDescent="0.25">
      <c r="AA518" s="61">
        <v>2</v>
      </c>
      <c r="AB518" s="61" t="str">
        <f>DRE!D528</f>
        <v>DESP C/CONDOMINIO</v>
      </c>
      <c r="AC518" s="61">
        <f>HLOOKUP('G. Despesas'!$E$4,DRE!$C$4:$Q$1132,ROW('G. Receitas'!X525),FALSE)</f>
        <v>0</v>
      </c>
      <c r="AD518" s="61" t="str">
        <f t="shared" ref="AD518:AD581" si="28">IF(AC518=0,"",AC518+AA518/1000)</f>
        <v/>
      </c>
      <c r="AE518" s="61">
        <f t="shared" ref="AE518:AE531" si="29">LARGE($AD$517:$AD$615,AA518)</f>
        <v>369.15099999999995</v>
      </c>
      <c r="AF518" s="61" t="str">
        <f t="shared" si="26"/>
        <v>COMBUSTIVEIS E LUBRIFICANTES</v>
      </c>
      <c r="AG518" s="61">
        <f t="shared" si="27"/>
        <v>369.15</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10200.92</v>
      </c>
      <c r="AD525" s="61">
        <f t="shared" si="28"/>
        <v>10200.929</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303</v>
      </c>
      <c r="AE616" s="61" t="s">
        <v>304</v>
      </c>
      <c r="AF616" s="61" t="s">
        <v>305</v>
      </c>
      <c r="AG616" s="61" t="s">
        <v>305</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12320.92</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12320.92</v>
      </c>
      <c r="AD719" s="61" t="s">
        <v>303</v>
      </c>
      <c r="AE719" s="61" t="s">
        <v>304</v>
      </c>
      <c r="AF719" s="61" t="s">
        <v>305</v>
      </c>
      <c r="AG719" s="61" t="s">
        <v>305</v>
      </c>
    </row>
    <row r="720" spans="27:33" x14ac:dyDescent="0.25">
      <c r="AA720" s="61">
        <v>1</v>
      </c>
      <c r="AB720" s="61" t="str">
        <f>DRE!D730</f>
        <v>GANHO NA VENDA ATIVO</v>
      </c>
      <c r="AC720" s="61">
        <f>HLOOKUP('G. Despesas'!$E$4,DRE!$C$4:$Q$1132,ROW('G. Receitas'!X727),FALSE)</f>
        <v>10200.92</v>
      </c>
      <c r="AD720" s="61">
        <f>IF(AC720=0,"",AC720+AA720/1000)</f>
        <v>10200.921</v>
      </c>
      <c r="AE720" s="61">
        <f>LARGE($AD$720:$AD$818,AA720)</f>
        <v>10200.921</v>
      </c>
      <c r="AF720" s="61" t="str">
        <f t="shared" ref="AF720:AF734" si="35">IFERROR(VLOOKUP(MATCH(AE720,$AD$720:$AD$818,0),$AA$720:$AC$818,AF$6,FALSE),"-")</f>
        <v>GANHO NA VENDA ATIVO</v>
      </c>
      <c r="AG720" s="61">
        <f t="shared" ref="AG720:AG734" si="36">IFERROR(VLOOKUP(MATCH(AE720,$AD$720:$AD$818,0),$AA$720:$AC$818,AG$6,FALSE),"")</f>
        <v>10200.92</v>
      </c>
    </row>
    <row r="721" spans="27:33" x14ac:dyDescent="0.25">
      <c r="AA721" s="61">
        <v>2</v>
      </c>
      <c r="AB721" s="61" t="str">
        <f>DRE!D731</f>
        <v>OUTRAS RECEITAS</v>
      </c>
      <c r="AC721" s="61">
        <f>HLOOKUP('G. Despesas'!$E$4,DRE!$C$4:$Q$1132,ROW('G. Receitas'!X728),FALSE)</f>
        <v>2120</v>
      </c>
      <c r="AD721" s="61">
        <f t="shared" ref="AD721:AD784" si="37">IF(AC721=0,"",AC721+AA721/1000)</f>
        <v>2120.002</v>
      </c>
      <c r="AE721" s="61">
        <f t="shared" ref="AE721:AE734" si="38">LARGE($AD$720:$AD$818,AA721)</f>
        <v>2120.002</v>
      </c>
      <c r="AF721" s="61" t="str">
        <f t="shared" si="35"/>
        <v>OUTRAS RECEITAS</v>
      </c>
      <c r="AG721" s="61">
        <f t="shared" si="36"/>
        <v>2120</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303</v>
      </c>
      <c r="AE819" s="61" t="s">
        <v>304</v>
      </c>
      <c r="AF819" s="61" t="s">
        <v>305</v>
      </c>
      <c r="AG819" s="61" t="s">
        <v>305</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2480.2399999999998</v>
      </c>
      <c r="AD920" s="61" t="s">
        <v>303</v>
      </c>
      <c r="AE920" s="61" t="s">
        <v>304</v>
      </c>
      <c r="AF920" s="61" t="s">
        <v>305</v>
      </c>
      <c r="AG920" s="61" t="s">
        <v>305</v>
      </c>
    </row>
    <row r="921" spans="27:33" x14ac:dyDescent="0.25">
      <c r="AA921" s="61">
        <v>1</v>
      </c>
      <c r="AB921" s="61" t="str">
        <f>DRE!D931</f>
        <v>ICMS ST S/VENDAS</v>
      </c>
      <c r="AC921" s="61">
        <f>HLOOKUP('G. Despesas'!$E$4,DRE!$C$4:$Q$1132,ROW('G. Receitas'!X928),FALSE)</f>
        <v>0</v>
      </c>
      <c r="AD921" s="61" t="str">
        <f>IF(AC921=0,"",AC921+AA921/1000)</f>
        <v/>
      </c>
      <c r="AE921" s="61">
        <f>LARGE($AD$921:$AD$1019,AA921)</f>
        <v>2480.2449999999999</v>
      </c>
      <c r="AF921" s="61" t="str">
        <f t="shared" ref="AF921:AF935" si="45">IFERROR(VLOOKUP(MATCH(AE921,$AD$921:$AD$1019,0),$AA$921:$AC$1019,AF$6,FALSE),"-")</f>
        <v>IPVA/LICENC E SEG OBRIG</v>
      </c>
      <c r="AG921" s="61">
        <f t="shared" ref="AG921:AG935" si="46">IFERROR(VLOOKUP(MATCH(AE921,$AD$921:$AD$1019,0),$AA$921:$AC$1019,AG$6,FALSE),"")</f>
        <v>2480.2399999999998</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2480.2399999999998</v>
      </c>
      <c r="AD925" s="61">
        <f t="shared" si="47"/>
        <v>2480.2449999999999</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9947.59</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625.51</v>
      </c>
      <c r="AD1023" s="61" t="s">
        <v>303</v>
      </c>
      <c r="AE1023" s="61" t="s">
        <v>304</v>
      </c>
      <c r="AF1023" s="61" t="s">
        <v>305</v>
      </c>
      <c r="AG1023" s="61" t="s">
        <v>305</v>
      </c>
    </row>
    <row r="1024" spans="27:33" x14ac:dyDescent="0.25">
      <c r="AA1024" s="61">
        <v>1</v>
      </c>
      <c r="AB1024" s="61" t="str">
        <f>DRE!D1034</f>
        <v>CDB</v>
      </c>
      <c r="AC1024" s="61">
        <f>HLOOKUP('G. Despesas'!$E$4,DRE!$C$4:$Q$1132,ROW('G. Receitas'!X1031),FALSE)</f>
        <v>0</v>
      </c>
      <c r="AD1024" s="61" t="str">
        <f>IF(AC1024=0,"",AC1024+AA1024/1000)</f>
        <v/>
      </c>
      <c r="AE1024" s="61">
        <f>LARGE($AD$1024:$AD$1122,AA1024)</f>
        <v>625.51199999999994</v>
      </c>
      <c r="AF1024" s="61" t="str">
        <f t="shared" ref="AF1024:AF1038" si="50">IFERROR(VLOOKUP(MATCH(AE1024,$AD$1024:$AD$1122,0),$AA$1024:$AC$1122,AF$6,FALSE),"-")</f>
        <v>RDB</v>
      </c>
      <c r="AG1024" s="61">
        <f t="shared" ref="AG1024:AG1038" si="51">IFERROR(VLOOKUP(MATCH(AE1024,$AD$1024:$AD$1122,0),$AA$1024:$AC$1122,AG$6,FALSE),"")</f>
        <v>625.51</v>
      </c>
    </row>
    <row r="1025" spans="27:33" x14ac:dyDescent="0.25">
      <c r="AA1025" s="61">
        <v>2</v>
      </c>
      <c r="AB1025" s="61" t="str">
        <f>DRE!D1035</f>
        <v>RDB</v>
      </c>
      <c r="AC1025" s="61">
        <f>HLOOKUP('G. Despesas'!$E$4,DRE!$C$4:$Q$1132,ROW('G. Receitas'!X1032),FALSE)</f>
        <v>625.51</v>
      </c>
      <c r="AD1025" s="61">
        <f t="shared" ref="AD1025:AD1088" si="52">IF(AC1025=0,"",AC1025+AA1025/1000)</f>
        <v>625.51199999999994</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4"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09"/>
      <c r="C1" s="261"/>
      <c r="D1" s="261"/>
      <c r="E1" s="261"/>
      <c r="F1" s="261"/>
      <c r="G1" s="261"/>
      <c r="H1" s="261"/>
      <c r="I1" s="261"/>
      <c r="J1" s="261"/>
      <c r="K1" s="261"/>
      <c r="L1" s="261"/>
      <c r="M1" s="261"/>
      <c r="N1" s="261"/>
      <c r="O1" s="261"/>
      <c r="W1" s="100"/>
      <c r="X1" s="100"/>
      <c r="Y1" s="89"/>
      <c r="Z1" s="89"/>
      <c r="AA1" s="89"/>
      <c r="AB1" s="89"/>
      <c r="AC1" s="89"/>
      <c r="AD1" s="89"/>
      <c r="AE1" s="100"/>
    </row>
    <row r="2" spans="1:31" s="18" customFormat="1" ht="37.5" hidden="1" customHeight="1" x14ac:dyDescent="0.25">
      <c r="A2" s="209"/>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09"/>
      <c r="D3" s="6"/>
      <c r="W3" s="102"/>
      <c r="X3" s="102"/>
      <c r="Y3" s="61"/>
      <c r="Z3" s="61"/>
      <c r="AA3" s="61"/>
      <c r="AB3" s="61"/>
      <c r="AC3" s="61"/>
      <c r="AD3" s="61"/>
      <c r="AE3" s="102"/>
    </row>
    <row r="4" spans="1:31" customFormat="1" ht="24.75" customHeight="1" x14ac:dyDescent="0.25">
      <c r="A4" s="209"/>
      <c r="C4" s="26" t="s">
        <v>19</v>
      </c>
      <c r="D4" s="6"/>
      <c r="E4" s="276" t="s">
        <v>141</v>
      </c>
      <c r="F4" s="277"/>
      <c r="G4" s="277"/>
      <c r="H4" s="278"/>
      <c r="I4" s="128"/>
      <c r="W4" s="102"/>
      <c r="X4" s="102"/>
      <c r="Y4" s="61"/>
      <c r="Z4" s="61"/>
      <c r="AA4" s="61"/>
      <c r="AB4" s="61"/>
      <c r="AC4" s="61"/>
      <c r="AD4" s="61"/>
      <c r="AE4" s="102"/>
    </row>
    <row r="5" spans="1:31" customFormat="1" x14ac:dyDescent="0.25">
      <c r="A5" s="209"/>
      <c r="W5" s="102"/>
      <c r="X5" s="102"/>
      <c r="Y5" s="61"/>
      <c r="Z5" s="61"/>
      <c r="AA5" s="61"/>
      <c r="AB5" s="61"/>
      <c r="AC5" s="61"/>
      <c r="AD5" s="61"/>
      <c r="AE5" s="102"/>
    </row>
    <row r="6" spans="1:31" customFormat="1" ht="23.25" customHeight="1" x14ac:dyDescent="0.25">
      <c r="A6" s="209"/>
      <c r="C6" s="292" t="s">
        <v>187</v>
      </c>
      <c r="D6" s="292"/>
      <c r="E6" s="292"/>
      <c r="F6" s="73">
        <f>SUM('G. Receitas'!Z10:Z17)</f>
        <v>15164.27</v>
      </c>
      <c r="J6" s="293" t="str">
        <f>"2. "&amp;'G. Receitas'!Y10</f>
        <v>2. DESPESAS COM PRODUTOS</v>
      </c>
      <c r="K6" s="293"/>
      <c r="L6" s="295"/>
      <c r="M6" s="296">
        <f>'G. Receitas'!Z10</f>
        <v>0</v>
      </c>
      <c r="N6" s="296"/>
      <c r="W6" s="102"/>
      <c r="X6" s="102"/>
      <c r="Y6" s="61"/>
      <c r="Z6" s="61"/>
      <c r="AA6" s="61"/>
      <c r="AB6" s="61"/>
      <c r="AC6" s="61"/>
      <c r="AD6" s="61"/>
      <c r="AE6" s="102"/>
    </row>
    <row r="7" spans="1:31" customFormat="1" x14ac:dyDescent="0.25">
      <c r="A7" s="209"/>
      <c r="W7" s="102"/>
      <c r="X7" s="102"/>
      <c r="Y7" s="61"/>
      <c r="Z7" s="61"/>
      <c r="AA7" s="61"/>
      <c r="AB7" s="61"/>
      <c r="AC7" s="61"/>
      <c r="AD7" s="61"/>
      <c r="AE7" s="102"/>
    </row>
    <row r="8" spans="1:31" customFormat="1" x14ac:dyDescent="0.25">
      <c r="A8" s="209"/>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09"/>
      <c r="Z9" s="61" t="str">
        <f>AC24</f>
        <v>DESPESAS COM SERVIÇOS</v>
      </c>
      <c r="AA9" s="61">
        <f>AD24</f>
        <v>0</v>
      </c>
      <c r="AC9" s="61" t="str">
        <f>DRE!D222</f>
        <v>MATERIAL DE EMBALAGEM</v>
      </c>
      <c r="AD9" s="61">
        <f>HLOOKUP($E$4,DRE!$C$4:$Q$1132,ROW('G. Receitas'!X50),FALSE)</f>
        <v>0</v>
      </c>
    </row>
    <row r="10" spans="1:31" x14ac:dyDescent="0.25">
      <c r="A10" s="209"/>
      <c r="Z10" s="61" t="str">
        <f>AC40</f>
        <v>DESPESAS COM RH</v>
      </c>
      <c r="AA10" s="61">
        <f>AD40</f>
        <v>0</v>
      </c>
      <c r="AC10" s="61" t="str">
        <f>DRE!D307</f>
        <v>-</v>
      </c>
      <c r="AD10" s="61">
        <f>HLOOKUP($E$4,DRE!$C$4:$Q$1132,ROW('G. Receitas'!X51),FALSE)</f>
        <v>0</v>
      </c>
    </row>
    <row r="11" spans="1:31" x14ac:dyDescent="0.25">
      <c r="A11" s="209"/>
      <c r="Z11" s="61" t="str">
        <f>AC56</f>
        <v>DESPESAS OPERACIONAIS</v>
      </c>
      <c r="AA11" s="61">
        <f>AD56</f>
        <v>0</v>
      </c>
      <c r="AC11" s="61" t="str">
        <f>DRE!D308</f>
        <v>-</v>
      </c>
      <c r="AD11" s="61">
        <f>HLOOKUP($E$4,DRE!$C$4:$Q$1132,ROW('G. Receitas'!X52),FALSE)</f>
        <v>0</v>
      </c>
    </row>
    <row r="12" spans="1:31" x14ac:dyDescent="0.25">
      <c r="A12" s="209"/>
      <c r="Z12" s="61" t="str">
        <f>AC72</f>
        <v>DESPESAS DE MARKETING</v>
      </c>
      <c r="AA12" s="61">
        <f>AD72</f>
        <v>0</v>
      </c>
      <c r="AC12" s="61" t="str">
        <f>DRE!D309</f>
        <v>-</v>
      </c>
      <c r="AD12" s="61">
        <f>HLOOKUP($E$4,DRE!$C$4:$Q$1132,ROW('G. Receitas'!X53),FALSE)</f>
        <v>0</v>
      </c>
    </row>
    <row r="13" spans="1:31" x14ac:dyDescent="0.25">
      <c r="A13" s="209"/>
      <c r="Z13" s="61" t="str">
        <f>AC107</f>
        <v>DESPESAS NÃO OPERACIONAIS</v>
      </c>
      <c r="AA13" s="61">
        <f>AD107</f>
        <v>0</v>
      </c>
      <c r="AC13" s="61" t="str">
        <f>DRE!D310</f>
        <v>-</v>
      </c>
      <c r="AD13" s="61">
        <f>HLOOKUP($E$4,DRE!$C$4:$Q$1132,ROW('G. Receitas'!X54),FALSE)</f>
        <v>0</v>
      </c>
    </row>
    <row r="14" spans="1:31" x14ac:dyDescent="0.25">
      <c r="A14" s="209"/>
      <c r="Z14" s="61" t="str">
        <f>AC124</f>
        <v>IMPOSTOS</v>
      </c>
      <c r="AA14" s="61">
        <f>AD124</f>
        <v>0</v>
      </c>
      <c r="AC14" s="61" t="str">
        <f>DRE!D311</f>
        <v>-</v>
      </c>
      <c r="AD14" s="61">
        <f>HLOOKUP($E$4,DRE!$C$4:$Q$1132,ROW('G. Receitas'!X55),FALSE)</f>
        <v>0</v>
      </c>
    </row>
    <row r="15" spans="1:31" x14ac:dyDescent="0.25">
      <c r="A15" s="209"/>
      <c r="Z15" s="61" t="str">
        <f>AC143</f>
        <v>INVESTIMENTOS</v>
      </c>
      <c r="AA15" s="61">
        <f>AD143</f>
        <v>0</v>
      </c>
      <c r="AC15" s="61" t="str">
        <f>DRE!D312</f>
        <v>-</v>
      </c>
      <c r="AD15" s="61">
        <f>HLOOKUP($E$4,DRE!$C$4:$Q$1132,ROW('G. Receitas'!X56),FALSE)</f>
        <v>0</v>
      </c>
    </row>
    <row r="16" spans="1:31" x14ac:dyDescent="0.25">
      <c r="A16" s="209"/>
      <c r="AC16" s="61" t="str">
        <f>DRE!D313</f>
        <v>-</v>
      </c>
      <c r="AD16" s="61">
        <f>HLOOKUP($E$4,DRE!$C$4:$Q$1132,ROW('G. Receitas'!X57),FALSE)</f>
        <v>0</v>
      </c>
    </row>
    <row r="17" spans="1:30" x14ac:dyDescent="0.25">
      <c r="A17" s="209"/>
      <c r="AC17" s="61" t="str">
        <f>DRE!D314</f>
        <v>-</v>
      </c>
      <c r="AD17" s="61">
        <f>HLOOKUP($E$4,DRE!$C$4:$Q$1132,ROW('G. Receitas'!X58),FALSE)</f>
        <v>0</v>
      </c>
    </row>
    <row r="18" spans="1:30" x14ac:dyDescent="0.25">
      <c r="A18" s="209"/>
      <c r="AC18" s="61" t="str">
        <f>DRE!D315</f>
        <v>-</v>
      </c>
      <c r="AD18" s="61">
        <f>HLOOKUP($E$4,DRE!$C$4:$Q$1132,ROW('G. Receitas'!X59),FALSE)</f>
        <v>0</v>
      </c>
    </row>
    <row r="19" spans="1:30" x14ac:dyDescent="0.25">
      <c r="A19" s="209"/>
      <c r="AC19" s="61" t="str">
        <f>DRE!D316</f>
        <v>-</v>
      </c>
      <c r="AD19" s="61">
        <f>HLOOKUP($E$4,DRE!$C$4:$Q$1132,ROW('G. Receitas'!X60),FALSE)</f>
        <v>0</v>
      </c>
    </row>
    <row r="20" spans="1:30" x14ac:dyDescent="0.25">
      <c r="A20" s="209"/>
      <c r="AC20" s="61" t="str">
        <f>DRE!D317</f>
        <v>-</v>
      </c>
      <c r="AD20" s="61">
        <f>HLOOKUP($E$4,DRE!$C$4:$Q$1132,ROW('G. Receitas'!X61),FALSE)</f>
        <v>0</v>
      </c>
    </row>
    <row r="21" spans="1:30" x14ac:dyDescent="0.25">
      <c r="A21" s="209"/>
      <c r="AC21" s="61" t="str">
        <f>DRE!D318</f>
        <v>-</v>
      </c>
      <c r="AD21" s="61">
        <f>HLOOKUP($E$4,DRE!$C$4:$Q$1132,ROW('G. Receitas'!X62),FALSE)</f>
        <v>0</v>
      </c>
    </row>
    <row r="22" spans="1:30" x14ac:dyDescent="0.25">
      <c r="A22" s="209"/>
      <c r="AC22" s="61" t="str">
        <f>DRE!D319</f>
        <v>-</v>
      </c>
      <c r="AD22" s="61">
        <f>HLOOKUP($E$4,DRE!$C$4:$Q$1132,ROW('G. Receitas'!X63),FALSE)</f>
        <v>0</v>
      </c>
    </row>
    <row r="23" spans="1:30" ht="58.5" customHeight="1" x14ac:dyDescent="0.25">
      <c r="A23" s="209"/>
      <c r="AC23" s="61" t="str">
        <f>DRE!D320</f>
        <v>-</v>
      </c>
      <c r="AD23" s="61">
        <f>HLOOKUP($E$4,DRE!$C$4:$Q$1132,ROW('G. Receitas'!X64),FALSE)</f>
        <v>0</v>
      </c>
    </row>
    <row r="24" spans="1:30" ht="23.25" customHeight="1" x14ac:dyDescent="0.25">
      <c r="A24" s="209"/>
      <c r="C24" s="292" t="str">
        <f>"3. "&amp;'G. Receitas'!Y11</f>
        <v>3. DESPESAS COM SERVIÇOS</v>
      </c>
      <c r="D24" s="292"/>
      <c r="E24" s="292"/>
      <c r="F24" s="73">
        <f>'G. Receitas'!Z11</f>
        <v>1350.5</v>
      </c>
      <c r="H24" s="13"/>
      <c r="I24" s="13"/>
      <c r="J24" s="293" t="str">
        <f>"4. "&amp;'G. Receitas'!Y15</f>
        <v>4. DESPESAS NÃO OPERACIONAIS</v>
      </c>
      <c r="K24" s="293"/>
      <c r="L24" s="293"/>
      <c r="M24" s="296">
        <f>'G. Receitas'!Z15</f>
        <v>0</v>
      </c>
      <c r="N24" s="296"/>
      <c r="AC24" s="61" t="str">
        <f>DRE!D321</f>
        <v>DESPESAS COM SERVIÇOS</v>
      </c>
      <c r="AD24" s="61">
        <f>HLOOKUP($E$4,DRE!$C$4:$Q$1132,ROW('G. Receitas'!X65),FALSE)</f>
        <v>0</v>
      </c>
    </row>
    <row r="25" spans="1:30" x14ac:dyDescent="0.25">
      <c r="A25" s="209"/>
      <c r="AC25" s="61" t="str">
        <f>DRE!D322</f>
        <v>AJUDA DE CUSTO</v>
      </c>
      <c r="AD25" s="61">
        <f>HLOOKUP($E$4,DRE!$C$4:$Q$1132,ROW('G. Receitas'!X66),FALSE)</f>
        <v>0</v>
      </c>
    </row>
    <row r="26" spans="1:30" x14ac:dyDescent="0.25">
      <c r="A26" s="209"/>
      <c r="AC26" s="61" t="str">
        <f>DRE!D407</f>
        <v>-</v>
      </c>
      <c r="AD26" s="61">
        <f>HLOOKUP($E$4,DRE!$C$4:$Q$1132,ROW('G. Receitas'!X67),FALSE)</f>
        <v>0</v>
      </c>
    </row>
    <row r="27" spans="1:30" x14ac:dyDescent="0.25">
      <c r="A27" s="209"/>
      <c r="AC27" s="61" t="str">
        <f>DRE!D408</f>
        <v>-</v>
      </c>
      <c r="AD27" s="61">
        <f>HLOOKUP($E$4,DRE!$C$4:$Q$1132,ROW('G. Receitas'!X68),FALSE)</f>
        <v>0</v>
      </c>
    </row>
    <row r="28" spans="1:30" x14ac:dyDescent="0.25">
      <c r="A28" s="209"/>
      <c r="AC28" s="61" t="str">
        <f>DRE!D409</f>
        <v>-</v>
      </c>
      <c r="AD28" s="61">
        <f>HLOOKUP($E$4,DRE!$C$4:$Q$1132,ROW('G. Receitas'!X69),FALSE)</f>
        <v>0</v>
      </c>
    </row>
    <row r="29" spans="1:30" x14ac:dyDescent="0.25">
      <c r="A29" s="209"/>
      <c r="AC29" s="61" t="str">
        <f>DRE!D410</f>
        <v>-</v>
      </c>
      <c r="AD29" s="61">
        <f>HLOOKUP($E$4,DRE!$C$4:$Q$1132,ROW('G. Receitas'!X70),FALSE)</f>
        <v>0</v>
      </c>
    </row>
    <row r="30" spans="1:30" x14ac:dyDescent="0.25">
      <c r="A30" s="209"/>
      <c r="AC30" s="61" t="str">
        <f>DRE!D411</f>
        <v>-</v>
      </c>
      <c r="AD30" s="61">
        <f>HLOOKUP($E$4,DRE!$C$4:$Q$1132,ROW('G. Receitas'!X71),FALSE)</f>
        <v>0</v>
      </c>
    </row>
    <row r="31" spans="1:30" x14ac:dyDescent="0.25">
      <c r="A31" s="209"/>
      <c r="AC31" s="61" t="str">
        <f>DRE!D412</f>
        <v>-</v>
      </c>
      <c r="AD31" s="61">
        <f>HLOOKUP($E$4,DRE!$C$4:$Q$1132,ROW('G. Receitas'!X72),FALSE)</f>
        <v>0</v>
      </c>
    </row>
    <row r="32" spans="1:30" x14ac:dyDescent="0.25">
      <c r="A32" s="209"/>
      <c r="AC32" s="61" t="str">
        <f>DRE!D413</f>
        <v>-</v>
      </c>
      <c r="AD32" s="61">
        <f>HLOOKUP($E$4,DRE!$C$4:$Q$1132,ROW('G. Receitas'!X73),FALSE)</f>
        <v>0</v>
      </c>
    </row>
    <row r="33" spans="1:30" x14ac:dyDescent="0.25">
      <c r="A33" s="209"/>
      <c r="AC33" s="61" t="str">
        <f>DRE!D414</f>
        <v>-</v>
      </c>
      <c r="AD33" s="61">
        <f>HLOOKUP($E$4,DRE!$C$4:$Q$1132,ROW('G. Receitas'!X74),FALSE)</f>
        <v>0</v>
      </c>
    </row>
    <row r="34" spans="1:30" x14ac:dyDescent="0.25">
      <c r="A34" s="209"/>
      <c r="AC34" s="61" t="str">
        <f>DRE!D415</f>
        <v>-</v>
      </c>
      <c r="AD34" s="61">
        <f>HLOOKUP($E$4,DRE!$C$4:$Q$1132,ROW('G. Receitas'!X75),FALSE)</f>
        <v>0</v>
      </c>
    </row>
    <row r="35" spans="1:30" x14ac:dyDescent="0.25">
      <c r="A35" s="209"/>
      <c r="AC35" s="61" t="str">
        <f>DRE!D416</f>
        <v>-</v>
      </c>
      <c r="AD35" s="61">
        <f>HLOOKUP($E$4,DRE!$C$4:$Q$1132,ROW('G. Receitas'!X76),FALSE)</f>
        <v>0</v>
      </c>
    </row>
    <row r="36" spans="1:30" x14ac:dyDescent="0.25">
      <c r="A36" s="209"/>
      <c r="AC36" s="61" t="str">
        <f>DRE!D417</f>
        <v>-</v>
      </c>
      <c r="AD36" s="61">
        <f>HLOOKUP($E$4,DRE!$C$4:$Q$1132,ROW('G. Receitas'!X77),FALSE)</f>
        <v>0</v>
      </c>
    </row>
    <row r="37" spans="1:30" x14ac:dyDescent="0.25">
      <c r="A37" s="209"/>
      <c r="AC37" s="61" t="str">
        <f>DRE!D418</f>
        <v>-</v>
      </c>
      <c r="AD37" s="61">
        <f>HLOOKUP($E$4,DRE!$C$4:$Q$1132,ROW('G. Receitas'!X78),FALSE)</f>
        <v>0</v>
      </c>
    </row>
    <row r="38" spans="1:30" x14ac:dyDescent="0.25">
      <c r="A38" s="209"/>
      <c r="AC38" s="61" t="str">
        <f>DRE!D419</f>
        <v>-</v>
      </c>
      <c r="AD38" s="61">
        <f>HLOOKUP($E$4,DRE!$C$4:$Q$1132,ROW('G. Receitas'!X79),FALSE)</f>
        <v>0</v>
      </c>
    </row>
    <row r="39" spans="1:30" x14ac:dyDescent="0.25">
      <c r="A39" s="209"/>
      <c r="AC39" s="61" t="str">
        <f>DRE!D420</f>
        <v>-</v>
      </c>
      <c r="AD39" s="61">
        <f>HLOOKUP($E$4,DRE!$C$4:$Q$1132,ROW('G. Receitas'!X80),FALSE)</f>
        <v>0</v>
      </c>
    </row>
    <row r="40" spans="1:30" x14ac:dyDescent="0.25">
      <c r="A40" s="209"/>
      <c r="AC40" s="61" t="str">
        <f>DRE!D426</f>
        <v>DESPESAS COM RH</v>
      </c>
      <c r="AD40" s="61">
        <f>HLOOKUP($E$4,DRE!$C$4:$Q$1132,ROW('G. Receitas'!X86),FALSE)</f>
        <v>0</v>
      </c>
    </row>
    <row r="41" spans="1:30" x14ac:dyDescent="0.25">
      <c r="A41" s="209"/>
      <c r="AC41" s="61" t="str">
        <f>DRE!D427</f>
        <v>CESTA BASICA</v>
      </c>
      <c r="AD41" s="61">
        <f>HLOOKUP($E$4,DRE!$C$4:$Q$1132,ROW('G. Receitas'!X87),FALSE)</f>
        <v>0</v>
      </c>
    </row>
    <row r="42" spans="1:30" x14ac:dyDescent="0.25">
      <c r="A42" s="209"/>
      <c r="AC42" s="61" t="str">
        <f>DRE!D512</f>
        <v>-</v>
      </c>
      <c r="AD42" s="61">
        <f>HLOOKUP($E$4,DRE!$C$4:$Q$1132,ROW('G. Receitas'!X88),FALSE)</f>
        <v>0</v>
      </c>
    </row>
    <row r="43" spans="1:30" ht="33" customHeight="1" x14ac:dyDescent="0.25">
      <c r="A43" s="209"/>
      <c r="AC43" s="61" t="str">
        <f>DRE!D513</f>
        <v>-</v>
      </c>
      <c r="AD43" s="61">
        <f>HLOOKUP($E$4,DRE!$C$4:$Q$1132,ROW('G. Receitas'!X89),FALSE)</f>
        <v>0</v>
      </c>
    </row>
    <row r="44" spans="1:30" ht="23.25" customHeight="1" x14ac:dyDescent="0.25">
      <c r="A44" s="209"/>
      <c r="C44" s="292" t="str">
        <f>"5. "&amp;'G. Receitas'!Y12</f>
        <v>5. DESPESAS COM RH</v>
      </c>
      <c r="D44" s="292"/>
      <c r="E44" s="292"/>
      <c r="F44" s="73">
        <f>'G. Receitas'!Z12</f>
        <v>137.94999999999999</v>
      </c>
      <c r="H44" s="13"/>
      <c r="I44" s="13"/>
      <c r="J44" s="293" t="str">
        <f>"6. "&amp;'G. Receitas'!Y13</f>
        <v>6. DESPESAS OPERACIONAIS</v>
      </c>
      <c r="K44" s="293"/>
      <c r="L44" s="293"/>
      <c r="M44" s="296">
        <f>'G. Receitas'!Z13</f>
        <v>10570.07</v>
      </c>
      <c r="N44" s="296"/>
      <c r="AC44" s="61" t="str">
        <f>DRE!D514</f>
        <v>-</v>
      </c>
      <c r="AD44" s="61">
        <f>HLOOKUP($E$4,DRE!$C$4:$Q$1132,ROW('G. Receitas'!X90),FALSE)</f>
        <v>0</v>
      </c>
    </row>
    <row r="45" spans="1:30" x14ac:dyDescent="0.25">
      <c r="A45" s="209"/>
      <c r="AC45" s="61" t="str">
        <f>DRE!D515</f>
        <v>-</v>
      </c>
      <c r="AD45" s="61">
        <f>HLOOKUP($E$4,DRE!$C$4:$Q$1132,ROW('G. Receitas'!X91),FALSE)</f>
        <v>0</v>
      </c>
    </row>
    <row r="46" spans="1:30" x14ac:dyDescent="0.25">
      <c r="A46" s="209"/>
      <c r="AC46" s="61" t="str">
        <f>DRE!D516</f>
        <v>-</v>
      </c>
      <c r="AD46" s="61">
        <f>HLOOKUP($E$4,DRE!$C$4:$Q$1132,ROW('G. Receitas'!X92),FALSE)</f>
        <v>0</v>
      </c>
    </row>
    <row r="47" spans="1:30" x14ac:dyDescent="0.25">
      <c r="A47" s="209"/>
      <c r="AC47" s="61" t="str">
        <f>DRE!D517</f>
        <v>-</v>
      </c>
      <c r="AD47" s="61">
        <f>HLOOKUP($E$4,DRE!$C$4:$Q$1132,ROW('G. Receitas'!X93),FALSE)</f>
        <v>0</v>
      </c>
    </row>
    <row r="48" spans="1:30" x14ac:dyDescent="0.25">
      <c r="A48" s="209"/>
      <c r="AC48" s="61" t="str">
        <f>DRE!D518</f>
        <v>-</v>
      </c>
      <c r="AD48" s="61">
        <f>HLOOKUP($E$4,DRE!$C$4:$Q$1132,ROW('G. Receitas'!X94),FALSE)</f>
        <v>0</v>
      </c>
    </row>
    <row r="49" spans="1:30" x14ac:dyDescent="0.25">
      <c r="A49" s="209"/>
      <c r="AC49" s="61" t="str">
        <f>DRE!D519</f>
        <v>-</v>
      </c>
      <c r="AD49" s="61">
        <f>HLOOKUP($E$4,DRE!$C$4:$Q$1132,ROW('G. Receitas'!X95),FALSE)</f>
        <v>0</v>
      </c>
    </row>
    <row r="50" spans="1:30" x14ac:dyDescent="0.25">
      <c r="A50" s="209"/>
      <c r="AC50" s="61" t="str">
        <f>DRE!D520</f>
        <v>-</v>
      </c>
      <c r="AD50" s="61">
        <f>HLOOKUP($E$4,DRE!$C$4:$Q$1132,ROW('G. Receitas'!X96),FALSE)</f>
        <v>0</v>
      </c>
    </row>
    <row r="51" spans="1:30" x14ac:dyDescent="0.25">
      <c r="A51" s="209"/>
      <c r="AC51" s="61" t="str">
        <f>DRE!D521</f>
        <v>-</v>
      </c>
      <c r="AD51" s="61">
        <f>HLOOKUP($E$4,DRE!$C$4:$Q$1132,ROW('G. Receitas'!X97),FALSE)</f>
        <v>0</v>
      </c>
    </row>
    <row r="52" spans="1:30" x14ac:dyDescent="0.25">
      <c r="A52" s="209"/>
      <c r="AC52" s="61" t="str">
        <f>DRE!D522</f>
        <v>-</v>
      </c>
      <c r="AD52" s="61">
        <f>HLOOKUP($E$4,DRE!$C$4:$Q$1132,ROW('G. Receitas'!X98),FALSE)</f>
        <v>0</v>
      </c>
    </row>
    <row r="53" spans="1:30" x14ac:dyDescent="0.25">
      <c r="A53" s="209"/>
      <c r="AC53" s="61" t="str">
        <f>DRE!D523</f>
        <v>-</v>
      </c>
      <c r="AD53" s="61">
        <f>HLOOKUP($E$4,DRE!$C$4:$Q$1132,ROW('G. Receitas'!X99),FALSE)</f>
        <v>0</v>
      </c>
    </row>
    <row r="54" spans="1:30" x14ac:dyDescent="0.25">
      <c r="A54" s="209"/>
      <c r="AC54" s="61" t="str">
        <f>DRE!D524</f>
        <v>-</v>
      </c>
      <c r="AD54" s="61">
        <f>HLOOKUP($E$4,DRE!$C$4:$Q$1132,ROW('G. Receitas'!X100),FALSE)</f>
        <v>0</v>
      </c>
    </row>
    <row r="55" spans="1:30" x14ac:dyDescent="0.25">
      <c r="A55" s="209"/>
      <c r="AC55" s="61" t="str">
        <f>DRE!D525</f>
        <v>-</v>
      </c>
      <c r="AD55" s="61">
        <f>HLOOKUP($E$4,DRE!$C$4:$Q$1132,ROW('G. Receitas'!X101),FALSE)</f>
        <v>0</v>
      </c>
    </row>
    <row r="56" spans="1:30" x14ac:dyDescent="0.25">
      <c r="A56" s="209"/>
      <c r="AC56" s="61" t="str">
        <f>DRE!D526</f>
        <v>DESPESAS OPERACIONAIS</v>
      </c>
      <c r="AD56" s="61">
        <f>HLOOKUP($E$4,DRE!$C$4:$Q$1132,ROW('G. Receitas'!X102),FALSE)</f>
        <v>0</v>
      </c>
    </row>
    <row r="57" spans="1:30" x14ac:dyDescent="0.25">
      <c r="A57" s="209"/>
      <c r="AC57" s="61" t="str">
        <f>DRE!D527</f>
        <v>COMBUSTIVEIS E LUBRIFICANTES</v>
      </c>
      <c r="AD57" s="61">
        <f>HLOOKUP($E$4,DRE!$C$4:$Q$1132,ROW('G. Receitas'!X103),FALSE)</f>
        <v>0</v>
      </c>
    </row>
    <row r="58" spans="1:30" x14ac:dyDescent="0.25">
      <c r="A58" s="209"/>
      <c r="AC58" s="61" t="str">
        <f>DRE!D612</f>
        <v>-</v>
      </c>
      <c r="AD58" s="61">
        <f>HLOOKUP($E$4,DRE!$C$4:$Q$1132,ROW('G. Receitas'!X104),FALSE)</f>
        <v>0</v>
      </c>
    </row>
    <row r="59" spans="1:30" ht="42" customHeight="1" x14ac:dyDescent="0.25">
      <c r="A59" s="209"/>
      <c r="AC59" s="61" t="str">
        <f>DRE!D613</f>
        <v>-</v>
      </c>
      <c r="AD59" s="61">
        <f>HLOOKUP($E$4,DRE!$C$4:$Q$1132,ROW('G. Receitas'!X105),FALSE)</f>
        <v>0</v>
      </c>
    </row>
    <row r="60" spans="1:30" ht="32.25" customHeight="1" x14ac:dyDescent="0.25">
      <c r="A60" s="209"/>
      <c r="AC60" s="61" t="str">
        <f>DRE!D614</f>
        <v>-</v>
      </c>
      <c r="AD60" s="61">
        <f>HLOOKUP($E$4,DRE!$C$4:$Q$1132,ROW('G. Receitas'!X106),FALSE)</f>
        <v>0</v>
      </c>
    </row>
    <row r="61" spans="1:30" x14ac:dyDescent="0.25">
      <c r="A61" s="209"/>
      <c r="AC61" s="61" t="str">
        <f>DRE!D615</f>
        <v>-</v>
      </c>
      <c r="AD61" s="61">
        <f>HLOOKUP($E$4,DRE!$C$4:$Q$1132,ROW('G. Receitas'!X107),FALSE)</f>
        <v>0</v>
      </c>
    </row>
    <row r="62" spans="1:30" ht="23.25" customHeight="1" x14ac:dyDescent="0.25">
      <c r="A62" s="209"/>
      <c r="C62" s="292" t="str">
        <f>"7. "&amp;'G. Receitas'!Y14</f>
        <v>7. DESPESAS DE MARKETING</v>
      </c>
      <c r="D62" s="292"/>
      <c r="E62" s="292"/>
      <c r="F62" s="74">
        <f>'G. Receitas'!Z14</f>
        <v>0</v>
      </c>
      <c r="H62" s="13"/>
      <c r="I62" s="13"/>
      <c r="J62" s="293" t="str">
        <f>"8. "&amp;'G. Receitas'!Y16</f>
        <v>8. IMPOSTOS</v>
      </c>
      <c r="K62" s="293"/>
      <c r="L62" s="293"/>
      <c r="M62" s="296">
        <f>'G. Receitas'!Z16</f>
        <v>2480.2399999999998</v>
      </c>
      <c r="N62" s="296"/>
      <c r="AC62" s="61" t="str">
        <f>DRE!D616</f>
        <v>-</v>
      </c>
      <c r="AD62" s="61">
        <f>HLOOKUP($E$4,DRE!$C$4:$Q$1132,ROW('G. Receitas'!X108),FALSE)</f>
        <v>0</v>
      </c>
    </row>
    <row r="63" spans="1:30" ht="46.5" customHeight="1" x14ac:dyDescent="0.25">
      <c r="A63" s="209"/>
      <c r="AC63" s="61" t="str">
        <f>DRE!D617</f>
        <v>-</v>
      </c>
      <c r="AD63" s="61">
        <f>HLOOKUP($E$4,DRE!$C$4:$Q$1132,ROW('G. Receitas'!X109),FALSE)</f>
        <v>0</v>
      </c>
    </row>
    <row r="64" spans="1:30" ht="28.5" customHeight="1" x14ac:dyDescent="0.25">
      <c r="A64" s="209"/>
      <c r="AC64" s="61" t="str">
        <f>DRE!D618</f>
        <v>-</v>
      </c>
      <c r="AD64" s="61">
        <f>HLOOKUP($E$4,DRE!$C$4:$Q$1132,ROW('G. Receitas'!X110),FALSE)</f>
        <v>0</v>
      </c>
    </row>
    <row r="65" spans="1:30" ht="28.5" customHeight="1" x14ac:dyDescent="0.25">
      <c r="A65" s="209"/>
      <c r="AC65" s="61" t="str">
        <f>DRE!D619</f>
        <v>-</v>
      </c>
      <c r="AD65" s="61">
        <f>HLOOKUP($E$4,DRE!$C$4:$Q$1132,ROW('G. Receitas'!X111),FALSE)</f>
        <v>0</v>
      </c>
    </row>
    <row r="66" spans="1:30" ht="28.5" customHeight="1" x14ac:dyDescent="0.25">
      <c r="A66" s="209"/>
      <c r="AC66" s="61" t="str">
        <f>DRE!D620</f>
        <v>-</v>
      </c>
      <c r="AD66" s="61">
        <f>HLOOKUP($E$4,DRE!$C$4:$Q$1132,ROW('G. Receitas'!X112),FALSE)</f>
        <v>0</v>
      </c>
    </row>
    <row r="67" spans="1:30" ht="28.5" customHeight="1" x14ac:dyDescent="0.25">
      <c r="A67" s="209"/>
      <c r="AC67" s="61" t="str">
        <f>DRE!D621</f>
        <v>-</v>
      </c>
      <c r="AD67" s="61">
        <f>HLOOKUP($E$4,DRE!$C$4:$Q$1132,ROW('G. Receitas'!X113),FALSE)</f>
        <v>0</v>
      </c>
    </row>
    <row r="68" spans="1:30" ht="28.5" customHeight="1" x14ac:dyDescent="0.25">
      <c r="A68" s="209"/>
      <c r="AC68" s="61" t="str">
        <f>DRE!D622</f>
        <v>-</v>
      </c>
      <c r="AD68" s="61">
        <f>HLOOKUP($E$4,DRE!$C$4:$Q$1132,ROW('G. Receitas'!X114),FALSE)</f>
        <v>0</v>
      </c>
    </row>
    <row r="69" spans="1:30" ht="25.5" customHeight="1" x14ac:dyDescent="0.25">
      <c r="A69" s="209"/>
      <c r="AC69" s="61" t="str">
        <f>DRE!D623</f>
        <v>-</v>
      </c>
      <c r="AD69" s="61">
        <f>HLOOKUP($E$4,DRE!$C$4:$Q$1132,ROW('G. Receitas'!X115),FALSE)</f>
        <v>0</v>
      </c>
    </row>
    <row r="70" spans="1:30" ht="12.75" customHeight="1" x14ac:dyDescent="0.25">
      <c r="A70" s="209"/>
      <c r="AC70" s="61" t="str">
        <f>DRE!D624</f>
        <v>-</v>
      </c>
      <c r="AD70" s="61">
        <f>HLOOKUP($E$4,DRE!$C$4:$Q$1132,ROW('G. Receitas'!X116),FALSE)</f>
        <v>0</v>
      </c>
    </row>
    <row r="71" spans="1:30" x14ac:dyDescent="0.25">
      <c r="A71" s="209"/>
      <c r="AC71" s="61" t="str">
        <f>DRE!D625</f>
        <v>-</v>
      </c>
      <c r="AD71" s="61">
        <f>HLOOKUP($E$4,DRE!$C$4:$Q$1132,ROW('G. Receitas'!X117),FALSE)</f>
        <v>0</v>
      </c>
    </row>
    <row r="72" spans="1:30" x14ac:dyDescent="0.25">
      <c r="A72" s="209"/>
      <c r="AC72" s="61" t="str">
        <f>DRE!D626</f>
        <v>DESPESAS DE MARKETING</v>
      </c>
      <c r="AD72" s="61">
        <f>HLOOKUP($E$4,DRE!$C$4:$Q$1132,ROW('G. Receitas'!X118),FALSE)</f>
        <v>0</v>
      </c>
    </row>
    <row r="73" spans="1:30" x14ac:dyDescent="0.25">
      <c r="A73" s="209"/>
      <c r="AC73" s="61" t="str">
        <f>DRE!D627</f>
        <v>PATOCINIOS</v>
      </c>
      <c r="AD73" s="61">
        <f>HLOOKUP($E$4,DRE!$C$4:$Q$1132,ROW('G. Receitas'!X119),FALSE)</f>
        <v>0</v>
      </c>
    </row>
    <row r="74" spans="1:30" x14ac:dyDescent="0.25">
      <c r="A74" s="209"/>
      <c r="AC74" s="61" t="str">
        <f>DRE!D712</f>
        <v>-</v>
      </c>
      <c r="AD74" s="61">
        <f>HLOOKUP($E$4,DRE!$C$4:$Q$1132,ROW('G. Receitas'!X120),FALSE)</f>
        <v>0</v>
      </c>
    </row>
    <row r="75" spans="1:30" x14ac:dyDescent="0.25">
      <c r="A75" s="209"/>
      <c r="AC75" s="61" t="str">
        <f>DRE!D713</f>
        <v>-</v>
      </c>
      <c r="AD75" s="61">
        <f>HLOOKUP($E$4,DRE!$C$4:$Q$1132,ROW('G. Receitas'!X121),FALSE)</f>
        <v>0</v>
      </c>
    </row>
    <row r="76" spans="1:30" ht="1.5" customHeight="1" x14ac:dyDescent="0.25">
      <c r="A76" s="209"/>
      <c r="AC76" s="61" t="str">
        <f>DRE!D714</f>
        <v>-</v>
      </c>
      <c r="AD76" s="61">
        <f>HLOOKUP($E$4,DRE!$C$4:$Q$1132,ROW('G. Receitas'!X122),FALSE)</f>
        <v>0</v>
      </c>
    </row>
    <row r="77" spans="1:30" ht="1.5" customHeight="1" x14ac:dyDescent="0.25">
      <c r="A77" s="209"/>
      <c r="AC77" s="61" t="str">
        <f>DRE!D715</f>
        <v>-</v>
      </c>
      <c r="AD77" s="61">
        <f>HLOOKUP($E$4,DRE!$C$4:$Q$1132,ROW('G. Receitas'!X123),FALSE)</f>
        <v>0</v>
      </c>
    </row>
    <row r="78" spans="1:30" ht="1.5" customHeight="1" x14ac:dyDescent="0.25">
      <c r="A78" s="209"/>
      <c r="AC78" s="61" t="str">
        <f>DRE!D716</f>
        <v>-</v>
      </c>
      <c r="AD78" s="61">
        <f>HLOOKUP($E$4,DRE!$C$4:$Q$1132,ROW('G. Receitas'!X124),FALSE)</f>
        <v>0</v>
      </c>
    </row>
    <row r="79" spans="1:30" ht="1.5" customHeight="1" x14ac:dyDescent="0.25">
      <c r="A79" s="209"/>
      <c r="AC79" s="61" t="str">
        <f>DRE!D717</f>
        <v>-</v>
      </c>
      <c r="AD79" s="61">
        <f>HLOOKUP($E$4,DRE!$C$4:$Q$1132,ROW('G. Receitas'!X125),FALSE)</f>
        <v>0</v>
      </c>
    </row>
    <row r="80" spans="1:30" ht="21" x14ac:dyDescent="0.25">
      <c r="A80" s="209"/>
      <c r="C80" s="292" t="str">
        <f>"9. "&amp;'G. Receitas'!Y17</f>
        <v>9. INVESTIMENTOS</v>
      </c>
      <c r="D80" s="292"/>
      <c r="E80" s="292"/>
      <c r="F80" s="74">
        <f>'G. Receitas'!Z17</f>
        <v>625.51</v>
      </c>
      <c r="AC80" s="61" t="str">
        <f>DRE!D718</f>
        <v>-</v>
      </c>
      <c r="AD80" s="61">
        <f>HLOOKUP($E$4,DRE!$C$4:$Q$1132,ROW('G. Receitas'!X126),FALSE)</f>
        <v>0</v>
      </c>
    </row>
    <row r="81" spans="1:30" ht="1.5" customHeight="1" x14ac:dyDescent="0.25">
      <c r="A81" s="209"/>
      <c r="C81" s="96"/>
      <c r="D81" s="96"/>
      <c r="E81" s="96"/>
      <c r="F81" s="103"/>
      <c r="AC81" s="61" t="str">
        <f>DRE!D719</f>
        <v>-</v>
      </c>
      <c r="AD81" s="61">
        <f>HLOOKUP($E$4,DRE!$C$4:$Q$1132,ROW('G. Receitas'!X127),FALSE)</f>
        <v>0</v>
      </c>
    </row>
    <row r="82" spans="1:30" ht="1.5" customHeight="1" x14ac:dyDescent="0.25">
      <c r="A82" s="209"/>
      <c r="C82" s="96"/>
      <c r="D82" s="96"/>
      <c r="E82" s="96"/>
      <c r="F82" s="103"/>
      <c r="AC82" s="61" t="str">
        <f>DRE!D720</f>
        <v>-</v>
      </c>
      <c r="AD82" s="61">
        <f>HLOOKUP($E$4,DRE!$C$4:$Q$1132,ROW('G. Receitas'!X128),FALSE)</f>
        <v>0</v>
      </c>
    </row>
    <row r="83" spans="1:30" ht="1.5" customHeight="1" x14ac:dyDescent="0.25">
      <c r="A83" s="209"/>
      <c r="C83" s="96"/>
      <c r="D83" s="96"/>
      <c r="E83" s="96"/>
      <c r="F83" s="103"/>
      <c r="AC83" s="61" t="str">
        <f>DRE!D721</f>
        <v>-</v>
      </c>
      <c r="AD83" s="61">
        <f>HLOOKUP($E$4,DRE!$C$4:$Q$1132,ROW('G. Receitas'!X129),FALSE)</f>
        <v>0</v>
      </c>
    </row>
    <row r="84" spans="1:30" ht="1.5" customHeight="1" x14ac:dyDescent="0.25">
      <c r="A84" s="209"/>
      <c r="C84" s="96"/>
      <c r="D84" s="96"/>
      <c r="E84" s="96"/>
      <c r="F84" s="103"/>
      <c r="AC84" s="61" t="str">
        <f>DRE!D722</f>
        <v>-</v>
      </c>
      <c r="AD84" s="61">
        <f>HLOOKUP($E$4,DRE!$C$4:$Q$1132,ROW('G. Receitas'!X130),FALSE)</f>
        <v>0</v>
      </c>
    </row>
    <row r="85" spans="1:30" ht="1.5" customHeight="1" x14ac:dyDescent="0.25">
      <c r="A85" s="209"/>
      <c r="C85" s="96"/>
      <c r="D85" s="96"/>
      <c r="E85" s="96"/>
      <c r="F85" s="103"/>
      <c r="AC85" s="61" t="str">
        <f>DRE!D723</f>
        <v>-</v>
      </c>
      <c r="AD85" s="61">
        <f>HLOOKUP($E$4,DRE!$C$4:$Q$1132,ROW('G. Receitas'!X131),FALSE)</f>
        <v>0</v>
      </c>
    </row>
    <row r="86" spans="1:30" x14ac:dyDescent="0.25">
      <c r="A86" s="209"/>
      <c r="AC86" s="61" t="str">
        <f>DRE!D724</f>
        <v>-</v>
      </c>
      <c r="AD86" s="61">
        <f>HLOOKUP($E$4,DRE!$C$4:$Q$1132,ROW('G. Receitas'!X132),FALSE)</f>
        <v>0</v>
      </c>
    </row>
    <row r="87" spans="1:30" x14ac:dyDescent="0.25">
      <c r="A87" s="209"/>
      <c r="AC87" s="61" t="str">
        <f>DRE!D725</f>
        <v>-</v>
      </c>
      <c r="AD87" s="61">
        <f>HLOOKUP($E$4,DRE!$C$4:$Q$1132,ROW('G. Receitas'!X133),FALSE)</f>
        <v>0</v>
      </c>
    </row>
    <row r="88" spans="1:30" x14ac:dyDescent="0.25">
      <c r="A88" s="209"/>
      <c r="AC88" s="61">
        <f>DRE!D726</f>
        <v>0</v>
      </c>
      <c r="AD88" s="61">
        <f>HLOOKUP($E$4,DRE!$C$4:$Q$1132,ROW('G. Receitas'!X134),FALSE)</f>
        <v>0</v>
      </c>
    </row>
    <row r="89" spans="1:30" x14ac:dyDescent="0.25">
      <c r="A89" s="209"/>
      <c r="C89" s="13"/>
      <c r="G89" s="13"/>
      <c r="L89" s="13"/>
      <c r="AC89" s="61">
        <f>DRE!D727</f>
        <v>0</v>
      </c>
      <c r="AD89" s="61">
        <f>HLOOKUP($E$4,DRE!$C$4:$Q$1132,ROW('G. Receitas'!X135),FALSE)</f>
        <v>0</v>
      </c>
    </row>
    <row r="90" spans="1:30" x14ac:dyDescent="0.25">
      <c r="A90" s="209"/>
      <c r="AC90" s="61">
        <f>DRE!D728</f>
        <v>0</v>
      </c>
      <c r="AD90" s="61">
        <f>HLOOKUP($E$4,DRE!$C$4:$Q$1132,ROW('G. Receitas'!X136),FALSE)</f>
        <v>0</v>
      </c>
    </row>
    <row r="91" spans="1:30" x14ac:dyDescent="0.25">
      <c r="A91" s="209"/>
      <c r="AC91" s="61" t="str">
        <f>DRE!D729</f>
        <v>RECEITAS NÃO OPERACIONAIS</v>
      </c>
      <c r="AD91" s="61">
        <f>HLOOKUP($E$4,DRE!$C$4:$Q$1132,ROW('G. Receitas'!X137),FALSE)</f>
        <v>0</v>
      </c>
    </row>
    <row r="92" spans="1:30" x14ac:dyDescent="0.25">
      <c r="A92" s="209"/>
      <c r="AC92" s="61" t="str">
        <f>DRE!D730</f>
        <v>GANHO NA VENDA ATIVO</v>
      </c>
      <c r="AD92" s="61">
        <f>HLOOKUP($E$4,DRE!$C$4:$Q$1132,ROW('G. Receitas'!X138),FALSE)</f>
        <v>0</v>
      </c>
    </row>
    <row r="93" spans="1:30" ht="21" x14ac:dyDescent="0.25">
      <c r="A93" s="209"/>
      <c r="C93" s="292"/>
      <c r="D93" s="292"/>
      <c r="E93" s="292"/>
      <c r="F93" s="292"/>
      <c r="AC93" s="61" t="str">
        <f>DRE!D815</f>
        <v>-</v>
      </c>
      <c r="AD93" s="61">
        <f>HLOOKUP($E$4,DRE!$C$4:$Q$1132,ROW('G. Receitas'!X139),FALSE)</f>
        <v>0</v>
      </c>
    </row>
    <row r="94" spans="1:30" x14ac:dyDescent="0.25">
      <c r="A94" s="209"/>
      <c r="AC94" s="61" t="str">
        <f>DRE!D816</f>
        <v>-</v>
      </c>
      <c r="AD94" s="61">
        <f>HLOOKUP($E$4,DRE!$C$4:$Q$1132,ROW('G. Receitas'!X140),FALSE)</f>
        <v>0</v>
      </c>
    </row>
    <row r="95" spans="1:30" x14ac:dyDescent="0.25">
      <c r="A95" s="209"/>
      <c r="AC95" s="61" t="str">
        <f>DRE!D817</f>
        <v>-</v>
      </c>
      <c r="AD95" s="61">
        <f>HLOOKUP($E$4,DRE!$C$4:$Q$1132,ROW('G. Receitas'!X141),FALSE)</f>
        <v>0</v>
      </c>
    </row>
    <row r="96" spans="1:30" x14ac:dyDescent="0.25">
      <c r="A96" s="209"/>
      <c r="AC96" s="61" t="str">
        <f>DRE!D818</f>
        <v>-</v>
      </c>
      <c r="AD96" s="61">
        <f>HLOOKUP($E$4,DRE!$C$4:$Q$1132,ROW('G. Receitas'!X142),FALSE)</f>
        <v>0</v>
      </c>
    </row>
    <row r="97" spans="1:30" x14ac:dyDescent="0.25">
      <c r="A97" s="209"/>
      <c r="AC97" s="61" t="str">
        <f>DRE!D819</f>
        <v>-</v>
      </c>
      <c r="AD97" s="61">
        <f>HLOOKUP($E$4,DRE!$C$4:$Q$1132,ROW('G. Receitas'!X143),FALSE)</f>
        <v>0</v>
      </c>
    </row>
    <row r="98" spans="1:30" x14ac:dyDescent="0.25">
      <c r="A98" s="209"/>
      <c r="AC98" s="61" t="str">
        <f>DRE!D820</f>
        <v>-</v>
      </c>
      <c r="AD98" s="61">
        <f>HLOOKUP($E$4,DRE!$C$4:$Q$1132,ROW('G. Receitas'!X144),FALSE)</f>
        <v>0</v>
      </c>
    </row>
    <row r="99" spans="1:30" x14ac:dyDescent="0.25">
      <c r="A99" s="209"/>
      <c r="AC99" s="61" t="str">
        <f>DRE!D821</f>
        <v>-</v>
      </c>
      <c r="AD99" s="61">
        <f>HLOOKUP($E$4,DRE!$C$4:$Q$1132,ROW('G. Receitas'!X145),FALSE)</f>
        <v>0</v>
      </c>
    </row>
    <row r="100" spans="1:30" x14ac:dyDescent="0.25">
      <c r="A100" s="209"/>
      <c r="AC100" s="61" t="str">
        <f>DRE!D822</f>
        <v>-</v>
      </c>
      <c r="AD100" s="61">
        <f>HLOOKUP($E$4,DRE!$C$4:$Q$1132,ROW('G. Receitas'!X146),FALSE)</f>
        <v>0</v>
      </c>
    </row>
    <row r="101" spans="1:30" x14ac:dyDescent="0.25">
      <c r="A101" s="209"/>
      <c r="AC101" s="61" t="str">
        <f>DRE!D823</f>
        <v>-</v>
      </c>
      <c r="AD101" s="61">
        <f>HLOOKUP($E$4,DRE!$C$4:$Q$1132,ROW('G. Receitas'!X147),FALSE)</f>
        <v>0</v>
      </c>
    </row>
    <row r="102" spans="1:30" x14ac:dyDescent="0.25">
      <c r="A102" s="209"/>
      <c r="AC102" s="61" t="str">
        <f>DRE!D824</f>
        <v>-</v>
      </c>
      <c r="AD102" s="61">
        <f>HLOOKUP($E$4,DRE!$C$4:$Q$1132,ROW('G. Receitas'!X148),FALSE)</f>
        <v>0</v>
      </c>
    </row>
    <row r="103" spans="1:30" x14ac:dyDescent="0.25">
      <c r="A103" s="209"/>
      <c r="AC103" s="61" t="str">
        <f>DRE!D825</f>
        <v>-</v>
      </c>
      <c r="AD103" s="61">
        <f>HLOOKUP($E$4,DRE!$C$4:$Q$1132,ROW('G. Receitas'!X149),FALSE)</f>
        <v>0</v>
      </c>
    </row>
    <row r="104" spans="1:30" x14ac:dyDescent="0.25">
      <c r="A104" s="209"/>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93"/>
      <c r="D115" s="293"/>
      <c r="E115" s="293"/>
      <c r="F115" s="293"/>
      <c r="G115" s="293"/>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v>
      </c>
      <c r="AD158" s="61">
        <f>HLOOKUP($E$4,DRE!$C$4:$Q$1132,ROW('G. Receitas'!X204),FALSE)</f>
        <v>0</v>
      </c>
    </row>
    <row r="159" spans="29:30" x14ac:dyDescent="0.25"/>
    <row r="160" spans="29:30" x14ac:dyDescent="0.25"/>
    <row r="161" x14ac:dyDescent="0.25"/>
  </sheetData>
  <sheetProtection selectLockedCells="1"/>
  <mergeCells count="17">
    <mergeCell ref="C1:O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4"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09"/>
      <c r="C1" s="260"/>
      <c r="D1" s="260"/>
      <c r="E1" s="260"/>
      <c r="F1" s="260"/>
      <c r="G1" s="260"/>
      <c r="H1" s="260"/>
      <c r="I1" s="260"/>
      <c r="J1" s="260"/>
      <c r="K1" s="260"/>
      <c r="L1" s="260"/>
      <c r="M1" s="260"/>
      <c r="N1" s="260"/>
      <c r="O1" s="260"/>
    </row>
    <row r="2" spans="1:20" s="18" customFormat="1" ht="37.5" hidden="1" customHeight="1" x14ac:dyDescent="0.25">
      <c r="A2" s="209"/>
      <c r="C2" s="19"/>
      <c r="D2" s="19"/>
      <c r="E2" s="19"/>
      <c r="F2" s="19"/>
      <c r="G2" s="19"/>
      <c r="H2" s="19"/>
      <c r="I2" s="19"/>
      <c r="J2" s="19"/>
      <c r="K2" s="19"/>
      <c r="L2" s="19"/>
      <c r="M2" s="19"/>
      <c r="N2" s="19"/>
      <c r="O2" s="19"/>
      <c r="P2" s="19"/>
      <c r="Q2" s="19"/>
      <c r="R2" s="19"/>
      <c r="S2" s="19"/>
      <c r="T2" s="19"/>
    </row>
    <row r="3" spans="1:20" ht="39" customHeight="1" x14ac:dyDescent="0.25">
      <c r="A3" s="209"/>
      <c r="C3" s="7"/>
      <c r="D3" s="7"/>
      <c r="E3" s="7"/>
      <c r="F3" s="7"/>
      <c r="K3" s="1"/>
      <c r="L3" s="1"/>
      <c r="M3" s="1"/>
    </row>
    <row r="4" spans="1:20" ht="33" customHeight="1" x14ac:dyDescent="0.25">
      <c r="A4" s="209"/>
      <c r="C4" s="39" t="s">
        <v>19</v>
      </c>
      <c r="D4" s="39"/>
      <c r="E4" s="303" t="s">
        <v>141</v>
      </c>
      <c r="F4" s="304"/>
      <c r="G4" s="91"/>
      <c r="H4" s="38"/>
      <c r="I4" s="38"/>
      <c r="J4" s="38"/>
      <c r="K4" s="38"/>
      <c r="L4" s="38"/>
      <c r="M4" s="1"/>
    </row>
    <row r="5" spans="1:20" ht="9.75" customHeight="1" thickBot="1" x14ac:dyDescent="0.3">
      <c r="A5" s="209"/>
      <c r="C5" s="14"/>
      <c r="D5" s="14"/>
      <c r="E5" s="14"/>
      <c r="F5" s="14"/>
      <c r="K5" s="1"/>
      <c r="L5" s="1"/>
      <c r="M5" s="1"/>
    </row>
    <row r="6" spans="1:20" ht="34.5" customHeight="1" thickTop="1" thickBot="1" x14ac:dyDescent="0.3">
      <c r="A6" s="209"/>
      <c r="C6" s="178" t="s">
        <v>62</v>
      </c>
      <c r="D6" s="58">
        <f>HLOOKUP($E$4,$C$13:$N$32,2,FALSE)</f>
        <v>26272.97</v>
      </c>
      <c r="E6" s="178" t="s">
        <v>177</v>
      </c>
      <c r="F6" s="58" t="str">
        <f>HLOOKUP($E$4,$C$13:$N$32,7,FALSE)</f>
        <v>-</v>
      </c>
      <c r="G6" s="188" t="s">
        <v>67</v>
      </c>
      <c r="H6" s="90">
        <f>HLOOKUP($E$4,$C$13:$N$32,12,FALSE)</f>
        <v>2.1</v>
      </c>
      <c r="I6" s="188" t="s">
        <v>69</v>
      </c>
      <c r="J6" s="90" t="str">
        <f>IF(HLOOKUP($E$4,$C$13:$N$32,17,FALSE)&lt;0,"-",HLOOKUP($E$4,$C$13:$N$32,17,FALSE))</f>
        <v>-</v>
      </c>
    </row>
    <row r="7" spans="1:20" ht="34.5" customHeight="1" thickTop="1" thickBot="1" x14ac:dyDescent="0.3">
      <c r="A7" s="209"/>
      <c r="C7" s="178" t="s">
        <v>63</v>
      </c>
      <c r="D7" s="92">
        <f>HLOOKUP($E$4,$C$13:$N$32,3,FALSE)</f>
        <v>25672.819999999992</v>
      </c>
      <c r="E7" s="178" t="s">
        <v>178</v>
      </c>
      <c r="F7" s="90">
        <f>HLOOKUP($E$4,$C$13:$N$32,8,FALSE)</f>
        <v>600.15000000000873</v>
      </c>
      <c r="G7" s="188" t="s">
        <v>68</v>
      </c>
      <c r="H7" s="90">
        <f>HLOOKUP($E$4,$C$13:$N$32,13,FALSE)</f>
        <v>0</v>
      </c>
      <c r="I7" s="178" t="s">
        <v>46</v>
      </c>
      <c r="J7" s="90">
        <f>HLOOKUP($E$4,$C$13:$N$32,18,FALSE)</f>
        <v>10600.150000000009</v>
      </c>
    </row>
    <row r="8" spans="1:20" ht="16.5" thickTop="1" thickBot="1" x14ac:dyDescent="0.3">
      <c r="A8" s="209"/>
    </row>
    <row r="9" spans="1:20" ht="33" customHeight="1" thickTop="1" thickBot="1" x14ac:dyDescent="0.3">
      <c r="A9" s="209"/>
      <c r="C9" s="299" t="s">
        <v>84</v>
      </c>
      <c r="D9" s="300"/>
      <c r="E9" s="299" t="s">
        <v>85</v>
      </c>
      <c r="F9" s="300"/>
      <c r="G9" s="299" t="s">
        <v>86</v>
      </c>
      <c r="H9" s="300"/>
      <c r="I9" s="301" t="s">
        <v>87</v>
      </c>
      <c r="J9" s="301"/>
    </row>
    <row r="10" spans="1:20" ht="139.5" customHeight="1" thickTop="1" thickBot="1" x14ac:dyDescent="0.3">
      <c r="A10" s="209"/>
      <c r="C10" s="297"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98"/>
      <c r="E10" s="297" t="str">
        <f>HLOOKUP($E$4,$C$13:$N$32,10,FALSE)</f>
        <v>Mês anterior sem resultado para comparação</v>
      </c>
      <c r="F10" s="298"/>
      <c r="G10" s="297" t="str">
        <f>HLOOKUP($E$4,$C$13:$N$32,15,FALSE)</f>
        <v>Legal, você tem mais recebimentos do que pagamentos para entrar em caixa. Só tome cuidado com o índice de inadimplência dos seus devedores para não transformar essa projeção em um resultado real ruim</v>
      </c>
      <c r="H10" s="298"/>
      <c r="I10" s="302" t="str">
        <f>HLOOKUP($E$4,$C$13:$N$32,20,FALSE)</f>
        <v>Sua necessidade de caixa para o mês que vem é menor do que você tem acumulado. Sua empresa está indo bem, mas fique de olho nos meses futuros para não ter surpresas!</v>
      </c>
      <c r="J10" s="302"/>
    </row>
    <row r="11" spans="1:20" ht="15.75" thickTop="1" x14ac:dyDescent="0.25">
      <c r="A11" s="209"/>
      <c r="B11" s="102"/>
      <c r="C11" s="102"/>
      <c r="D11" s="102"/>
      <c r="E11" s="102"/>
      <c r="F11" s="102"/>
      <c r="G11" s="102"/>
      <c r="H11" s="102"/>
      <c r="I11" s="102"/>
      <c r="J11" s="102"/>
      <c r="K11" s="102"/>
      <c r="L11" s="102"/>
    </row>
    <row r="12" spans="1:20" s="60" customFormat="1" ht="16.5" customHeight="1" x14ac:dyDescent="0.25">
      <c r="A12" s="209"/>
      <c r="B12" s="61"/>
      <c r="C12" s="61" t="s">
        <v>151</v>
      </c>
      <c r="D12" s="61"/>
      <c r="E12" s="61"/>
      <c r="F12" s="61"/>
      <c r="G12" s="61"/>
      <c r="H12" s="61"/>
      <c r="I12" s="61"/>
      <c r="J12" s="61"/>
      <c r="K12" s="61"/>
      <c r="L12" s="61"/>
      <c r="M12" s="61"/>
      <c r="N12" s="61"/>
    </row>
    <row r="13" spans="1:20" s="60" customFormat="1" ht="16.5" customHeight="1" x14ac:dyDescent="0.25">
      <c r="A13" s="209"/>
      <c r="B13" s="61"/>
      <c r="C13" s="61" t="s">
        <v>141</v>
      </c>
      <c r="D13" s="61" t="s">
        <v>47</v>
      </c>
      <c r="E13" s="61" t="s">
        <v>142</v>
      </c>
      <c r="F13" s="61" t="s">
        <v>137</v>
      </c>
      <c r="G13" s="61" t="s">
        <v>143</v>
      </c>
      <c r="H13" s="61" t="s">
        <v>138</v>
      </c>
      <c r="I13" s="61" t="s">
        <v>144</v>
      </c>
      <c r="J13" s="61" t="s">
        <v>145</v>
      </c>
      <c r="K13" s="61" t="s">
        <v>146</v>
      </c>
      <c r="L13" s="61" t="s">
        <v>147</v>
      </c>
      <c r="M13" s="61" t="s">
        <v>148</v>
      </c>
      <c r="N13" s="61" t="s">
        <v>149</v>
      </c>
    </row>
    <row r="14" spans="1:20" s="60" customFormat="1" ht="16.5" customHeight="1" x14ac:dyDescent="0.25">
      <c r="A14" s="209"/>
      <c r="B14" s="61" t="s">
        <v>154</v>
      </c>
      <c r="C14" s="61">
        <f>FC!D7</f>
        <v>26272.97</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09"/>
      <c r="B15" s="61" t="s">
        <v>155</v>
      </c>
      <c r="C15" s="61">
        <f>FC!D8</f>
        <v>25672.819999999992</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09"/>
      <c r="B16" s="61"/>
      <c r="C16" s="61" t="str">
        <f t="shared" ref="C16:N16" si="0">IF(C14&gt;C15,"Positivo",IF(C15&gt;C14,"Negativo",IF(C14=C15,"Neutro","")))</f>
        <v>Positivo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09"/>
      <c r="B17" s="61"/>
      <c r="C17" s="9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09"/>
      <c r="B18" s="61"/>
      <c r="C18" s="61" t="s">
        <v>152</v>
      </c>
      <c r="D18" s="61"/>
      <c r="E18" s="61"/>
      <c r="F18" s="61"/>
      <c r="G18" s="61"/>
      <c r="H18" s="61"/>
      <c r="I18" s="61"/>
      <c r="J18" s="61"/>
      <c r="K18" s="61"/>
      <c r="L18" s="61"/>
      <c r="M18" s="61"/>
      <c r="N18" s="61"/>
    </row>
    <row r="19" spans="1:15" s="60" customFormat="1" ht="16.5" customHeight="1" x14ac:dyDescent="0.25">
      <c r="A19" s="209"/>
      <c r="B19" s="61" t="s">
        <v>208</v>
      </c>
      <c r="C19" s="61" t="s">
        <v>89</v>
      </c>
      <c r="D19" s="61">
        <f>C20</f>
        <v>600.15000000000873</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09"/>
      <c r="B20" s="61" t="s">
        <v>156</v>
      </c>
      <c r="C20" s="61">
        <f t="shared" ref="C20:N20" si="2">C14-C15</f>
        <v>600.15000000000873</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09"/>
      <c r="B21" s="61"/>
      <c r="C21" s="61"/>
      <c r="D21" s="61" t="str">
        <f t="shared" ref="D21:N21" si="3">IF(D20&gt;C20,"Positivo",IF(D20&lt;C20,"Negativo","Neutro"))</f>
        <v>Negativo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09"/>
      <c r="B22" s="61"/>
      <c r="C22" s="61" t="s">
        <v>209</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09"/>
      <c r="B23" s="61"/>
      <c r="C23" s="61" t="s">
        <v>153</v>
      </c>
      <c r="D23" s="61"/>
      <c r="E23" s="61"/>
      <c r="F23" s="61"/>
      <c r="G23" s="61"/>
      <c r="H23" s="61"/>
      <c r="I23" s="61"/>
      <c r="J23" s="61"/>
      <c r="K23" s="61"/>
      <c r="L23" s="61"/>
      <c r="M23" s="61"/>
      <c r="N23" s="61"/>
    </row>
    <row r="24" spans="1:15" ht="16.5" customHeight="1" x14ac:dyDescent="0.25">
      <c r="A24" s="209"/>
      <c r="B24" s="61" t="s">
        <v>157</v>
      </c>
      <c r="C24" s="61">
        <f>FC!D15</f>
        <v>2.1</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09"/>
      <c r="B25" s="61" t="s">
        <v>158</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09"/>
      <c r="B26" s="61"/>
      <c r="C26" s="61" t="str">
        <f t="shared" ref="C26:N26" si="4">IF(C24&gt;C25,"Positivo",IF(C25&gt;C24,"Negativo",IF(C24=C25,"Neutro","")))</f>
        <v>Positivo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09"/>
      <c r="B27" s="61"/>
      <c r="C27" s="95" t="str">
        <f>IF(C26="Positivo",'Dúvidas e Respostas'!$E$3,IF(C26="Negativo",'Dúvidas e Respostas'!$E$4,IF(C26="Neutro","Seu contas a pagar e a receber se igualaram esse mês","")))</f>
        <v>Legal, você tem mais recebimentos do que pagamentos para entrar em caixa. Só tome cuidado com o índice de inadimplência dos seus devedores para não transformar essa projeção em um resultado real ruim</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09"/>
      <c r="B28" s="61"/>
      <c r="C28" s="61" t="s">
        <v>159</v>
      </c>
      <c r="D28" s="61"/>
      <c r="E28" s="61"/>
      <c r="F28" s="61"/>
      <c r="G28" s="61"/>
      <c r="H28" s="61"/>
      <c r="I28" s="61"/>
      <c r="J28" s="61"/>
      <c r="K28" s="61"/>
      <c r="L28" s="61"/>
      <c r="M28" s="61"/>
      <c r="N28" s="61"/>
    </row>
    <row r="29" spans="1:15" ht="16.5" customHeight="1" x14ac:dyDescent="0.25">
      <c r="A29" s="209"/>
      <c r="B29" s="61" t="s">
        <v>160</v>
      </c>
      <c r="C29" s="61">
        <f>C25-C24</f>
        <v>-2.1</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09"/>
      <c r="B30" s="61" t="s">
        <v>161</v>
      </c>
      <c r="C30" s="61">
        <f>FC!D10</f>
        <v>10600.150000000009</v>
      </c>
      <c r="D30" s="61">
        <f>FC!E10</f>
        <v>10600.150000000009</v>
      </c>
      <c r="E30" s="61">
        <f>FC!F10</f>
        <v>10600.150000000009</v>
      </c>
      <c r="F30" s="61">
        <f>FC!G10</f>
        <v>10600.150000000009</v>
      </c>
      <c r="G30" s="61">
        <f>FC!H10</f>
        <v>10600.150000000009</v>
      </c>
      <c r="H30" s="61">
        <f>FC!I10</f>
        <v>10600.150000000009</v>
      </c>
      <c r="I30" s="61">
        <f>FC!J10</f>
        <v>10600.150000000009</v>
      </c>
      <c r="J30" s="61">
        <f>FC!K10</f>
        <v>10600.150000000009</v>
      </c>
      <c r="K30" s="61">
        <f>FC!L10</f>
        <v>10600.150000000009</v>
      </c>
      <c r="L30" s="61">
        <f>FC!M10</f>
        <v>10600.150000000009</v>
      </c>
      <c r="M30" s="61">
        <f>FC!N10</f>
        <v>10600.150000000009</v>
      </c>
      <c r="N30" s="61">
        <f>FC!O10</f>
        <v>10600.150000000009</v>
      </c>
    </row>
    <row r="31" spans="1:15" ht="16.5" customHeight="1" x14ac:dyDescent="0.25">
      <c r="A31" s="209"/>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09"/>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09"/>
      <c r="B33" s="61"/>
      <c r="C33" s="61"/>
      <c r="D33" s="61"/>
      <c r="E33" s="61"/>
      <c r="F33" s="61"/>
      <c r="G33" s="61"/>
      <c r="H33" s="61"/>
      <c r="I33" s="61"/>
      <c r="J33" s="61"/>
      <c r="K33" s="61"/>
      <c r="L33" s="61"/>
      <c r="M33" s="61"/>
      <c r="N33" s="61"/>
      <c r="O33" s="60"/>
      <c r="P33" s="60"/>
      <c r="Q33" s="60"/>
      <c r="R33" s="60"/>
    </row>
    <row r="34" spans="1:18" x14ac:dyDescent="0.25">
      <c r="A34" s="209"/>
      <c r="B34" s="102"/>
      <c r="C34" s="102"/>
      <c r="D34" s="102"/>
      <c r="E34" s="102"/>
      <c r="F34" s="102"/>
      <c r="G34" s="102"/>
      <c r="H34" s="102"/>
      <c r="I34" s="102"/>
      <c r="J34" s="102"/>
      <c r="K34" s="102"/>
      <c r="L34" s="102"/>
      <c r="M34" s="60"/>
      <c r="N34" s="60"/>
      <c r="O34" s="60"/>
      <c r="P34" s="60"/>
      <c r="Q34" s="60"/>
      <c r="R34" s="60"/>
    </row>
    <row r="35" spans="1:18" x14ac:dyDescent="0.25">
      <c r="A35" s="209"/>
      <c r="B35" s="102"/>
      <c r="C35" s="102"/>
      <c r="D35" s="102"/>
      <c r="E35" s="102"/>
      <c r="F35" s="102"/>
      <c r="G35" s="102"/>
      <c r="H35" s="102"/>
      <c r="I35" s="102"/>
      <c r="J35" s="102"/>
      <c r="K35" s="102"/>
      <c r="L35" s="102"/>
      <c r="M35" s="60"/>
      <c r="N35" s="60"/>
      <c r="O35" s="60"/>
      <c r="P35" s="60"/>
      <c r="Q35" s="60"/>
      <c r="R35" s="60"/>
    </row>
    <row r="36" spans="1:18" x14ac:dyDescent="0.25">
      <c r="A36" s="209"/>
      <c r="B36" s="102"/>
      <c r="C36" s="102"/>
      <c r="D36" s="102"/>
      <c r="E36" s="102"/>
      <c r="F36" s="102"/>
      <c r="G36" s="102"/>
      <c r="H36" s="102"/>
      <c r="I36" s="102"/>
      <c r="J36" s="102"/>
      <c r="K36" s="102"/>
      <c r="L36" s="102"/>
      <c r="M36" s="60"/>
      <c r="N36" s="60"/>
      <c r="O36" s="60"/>
      <c r="P36" s="60"/>
      <c r="Q36" s="60"/>
      <c r="R36" s="60"/>
    </row>
    <row r="37" spans="1:18" x14ac:dyDescent="0.25">
      <c r="A37" s="209"/>
      <c r="B37" s="102"/>
      <c r="C37" s="102"/>
      <c r="D37" s="102"/>
      <c r="E37" s="102"/>
      <c r="F37" s="102"/>
      <c r="G37" s="102"/>
      <c r="H37" s="102"/>
      <c r="I37" s="102"/>
      <c r="J37" s="102"/>
      <c r="K37" s="102"/>
      <c r="L37" s="102"/>
      <c r="M37" s="60"/>
      <c r="N37" s="60"/>
      <c r="O37" s="60"/>
      <c r="P37" s="60"/>
      <c r="Q37" s="60"/>
      <c r="R37" s="60"/>
    </row>
    <row r="38" spans="1:18" x14ac:dyDescent="0.25">
      <c r="A38" s="209"/>
      <c r="C38" s="61"/>
      <c r="D38" s="61"/>
      <c r="E38" s="61"/>
      <c r="F38" s="61"/>
      <c r="G38" s="60"/>
      <c r="H38" s="60"/>
      <c r="I38" s="60"/>
      <c r="J38" s="60"/>
      <c r="K38" s="60"/>
      <c r="L38" s="60"/>
      <c r="M38" s="60"/>
      <c r="N38" s="60"/>
      <c r="O38" s="60"/>
      <c r="P38" s="60"/>
      <c r="Q38" s="60"/>
      <c r="R38" s="60"/>
    </row>
    <row r="39" spans="1:18" x14ac:dyDescent="0.25">
      <c r="A39" s="209"/>
      <c r="C39" s="61"/>
      <c r="D39" s="61"/>
      <c r="E39" s="61"/>
      <c r="F39" s="61"/>
      <c r="G39" s="60"/>
      <c r="H39" s="60"/>
      <c r="I39" s="60"/>
      <c r="J39" s="60"/>
      <c r="K39" s="60"/>
      <c r="L39" s="60"/>
      <c r="M39" s="60"/>
      <c r="N39" s="60"/>
      <c r="O39" s="60"/>
      <c r="P39" s="60"/>
      <c r="Q39" s="60"/>
      <c r="R39" s="60"/>
    </row>
    <row r="40" spans="1:18" x14ac:dyDescent="0.25">
      <c r="A40" s="209"/>
      <c r="C40" s="60"/>
      <c r="D40" s="60"/>
      <c r="E40" s="60"/>
      <c r="F40" s="60"/>
      <c r="G40" s="60"/>
      <c r="H40" s="60"/>
      <c r="I40" s="60"/>
      <c r="J40" s="60"/>
      <c r="K40" s="60"/>
      <c r="L40" s="60"/>
      <c r="M40" s="60"/>
      <c r="N40" s="60"/>
      <c r="O40" s="60"/>
      <c r="P40" s="60"/>
      <c r="Q40" s="60"/>
      <c r="R40" s="60"/>
    </row>
    <row r="41" spans="1:18" x14ac:dyDescent="0.25">
      <c r="A41" s="209"/>
      <c r="C41" s="60"/>
      <c r="D41" s="60"/>
      <c r="E41" s="60"/>
      <c r="F41" s="60"/>
      <c r="G41" s="60"/>
      <c r="H41" s="60"/>
      <c r="I41" s="60"/>
      <c r="J41" s="60"/>
      <c r="K41" s="60"/>
      <c r="L41" s="60"/>
      <c r="M41" s="60"/>
      <c r="N41" s="60"/>
      <c r="O41" s="60"/>
      <c r="P41" s="60"/>
      <c r="Q41" s="60"/>
      <c r="R41" s="60"/>
    </row>
    <row r="42" spans="1:18" x14ac:dyDescent="0.25">
      <c r="A42" s="209"/>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4"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09"/>
      <c r="C1" s="85"/>
      <c r="D1" s="261"/>
      <c r="E1" s="261"/>
      <c r="F1" s="261"/>
      <c r="G1" s="261"/>
      <c r="H1" s="261"/>
      <c r="I1" s="261"/>
      <c r="J1" s="261"/>
      <c r="K1" s="261"/>
      <c r="L1" s="261"/>
      <c r="M1" s="261"/>
      <c r="N1" s="261"/>
      <c r="O1" s="261"/>
      <c r="P1" s="261"/>
      <c r="Q1" s="261"/>
      <c r="R1" s="261"/>
      <c r="S1" s="261"/>
      <c r="T1" s="261"/>
      <c r="U1" s="261"/>
      <c r="V1" s="93"/>
      <c r="W1" s="93"/>
      <c r="X1" s="93"/>
      <c r="Y1" s="93"/>
      <c r="Z1" s="93"/>
    </row>
    <row r="2" spans="1:26" s="18" customFormat="1" ht="37.5" hidden="1" customHeight="1" x14ac:dyDescent="0.25">
      <c r="A2" s="209"/>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09"/>
      <c r="D3" s="307" t="s">
        <v>374</v>
      </c>
      <c r="E3" s="307"/>
      <c r="F3" s="307"/>
      <c r="G3" s="307"/>
      <c r="H3" s="307"/>
      <c r="I3" s="307"/>
      <c r="J3" s="307"/>
      <c r="K3" s="307"/>
      <c r="L3" s="307"/>
      <c r="M3" s="307"/>
      <c r="N3" s="307"/>
      <c r="R3" s="117"/>
      <c r="S3" s="117"/>
      <c r="T3" s="117"/>
      <c r="U3" s="117"/>
      <c r="V3" s="117"/>
      <c r="W3" s="117"/>
      <c r="X3" s="117"/>
      <c r="Y3" s="117"/>
      <c r="Z3" s="117"/>
    </row>
    <row r="4" spans="1:26" s="83" customFormat="1" ht="69.75" customHeight="1" x14ac:dyDescent="1.35">
      <c r="A4" s="209"/>
      <c r="B4"/>
      <c r="D4" s="306" t="s">
        <v>202</v>
      </c>
      <c r="E4" s="306"/>
      <c r="F4" s="306"/>
      <c r="G4" s="306"/>
      <c r="H4" s="306"/>
      <c r="I4" s="306"/>
      <c r="J4" s="306"/>
      <c r="K4" s="306"/>
      <c r="L4" s="306"/>
      <c r="M4" s="306"/>
      <c r="N4" s="306"/>
      <c r="O4" s="84"/>
      <c r="P4" s="84"/>
      <c r="Q4" s="84"/>
      <c r="R4" s="118"/>
      <c r="S4" s="118"/>
      <c r="T4" s="118"/>
      <c r="U4" s="118"/>
      <c r="V4" s="118"/>
      <c r="W4" s="118"/>
      <c r="X4" s="118"/>
      <c r="Y4" s="118"/>
      <c r="Z4" s="118"/>
    </row>
    <row r="5" spans="1:26" ht="6.75" customHeight="1" x14ac:dyDescent="0.25">
      <c r="A5" s="209"/>
      <c r="G5" s="12"/>
    </row>
    <row r="6" spans="1:26" ht="6.75" customHeight="1" x14ac:dyDescent="0.25">
      <c r="A6" s="209"/>
    </row>
    <row r="7" spans="1:26" ht="38.25" customHeight="1" x14ac:dyDescent="0.25">
      <c r="A7" s="209"/>
    </row>
    <row r="8" spans="1:26" ht="70.5" customHeight="1" x14ac:dyDescent="0.25">
      <c r="A8" s="209"/>
      <c r="D8" s="308" t="s">
        <v>188</v>
      </c>
      <c r="E8" s="308"/>
      <c r="F8" s="308"/>
      <c r="G8" s="308"/>
      <c r="H8" s="308"/>
      <c r="I8" s="308"/>
      <c r="J8" s="308"/>
      <c r="K8" s="308"/>
      <c r="L8" s="308"/>
      <c r="M8" s="308"/>
      <c r="N8" s="308"/>
      <c r="O8" s="308"/>
      <c r="P8" s="308"/>
      <c r="Q8" s="308"/>
    </row>
    <row r="9" spans="1:26" ht="70.5" customHeight="1" x14ac:dyDescent="0.25">
      <c r="A9" s="209"/>
      <c r="D9" s="308" t="s">
        <v>193</v>
      </c>
      <c r="E9" s="308"/>
      <c r="F9" s="308"/>
      <c r="G9" s="308"/>
      <c r="H9" s="308"/>
      <c r="I9" s="308"/>
      <c r="J9" s="308"/>
      <c r="K9" s="308"/>
      <c r="L9" s="308"/>
      <c r="M9" s="308"/>
      <c r="N9" s="308"/>
      <c r="O9" s="308"/>
      <c r="P9" s="308"/>
      <c r="Q9" s="308"/>
    </row>
    <row r="10" spans="1:26" ht="70.5" customHeight="1" x14ac:dyDescent="0.25">
      <c r="A10" s="209"/>
      <c r="D10" s="308" t="s">
        <v>194</v>
      </c>
      <c r="E10" s="308"/>
      <c r="F10" s="308"/>
      <c r="G10" s="308"/>
      <c r="H10" s="308"/>
      <c r="I10" s="308"/>
      <c r="J10" s="308"/>
      <c r="K10" s="308"/>
      <c r="L10" s="308"/>
      <c r="M10" s="308"/>
      <c r="N10" s="308"/>
      <c r="O10" s="308"/>
      <c r="P10" s="308"/>
      <c r="Q10" s="308"/>
    </row>
    <row r="11" spans="1:26" ht="70.5" customHeight="1" x14ac:dyDescent="0.25">
      <c r="A11" s="209"/>
      <c r="D11" s="308" t="s">
        <v>189</v>
      </c>
      <c r="E11" s="308"/>
      <c r="F11" s="308"/>
      <c r="G11" s="308"/>
      <c r="H11" s="308"/>
      <c r="I11" s="308"/>
      <c r="J11" s="308"/>
      <c r="K11" s="308"/>
      <c r="L11" s="308"/>
      <c r="M11" s="308"/>
      <c r="N11" s="308"/>
      <c r="O11" s="308"/>
      <c r="P11" s="308"/>
      <c r="Q11" s="308"/>
    </row>
    <row r="12" spans="1:26" ht="26.25" customHeight="1" x14ac:dyDescent="0.25">
      <c r="A12" s="209"/>
      <c r="D12" s="1"/>
      <c r="E12" s="1"/>
      <c r="F12" s="1"/>
      <c r="G12" s="1"/>
      <c r="H12" s="1"/>
      <c r="I12" s="1"/>
      <c r="J12" s="1"/>
      <c r="K12" s="1"/>
      <c r="L12" s="1"/>
      <c r="M12" s="1"/>
      <c r="N12" s="1"/>
      <c r="O12" s="1"/>
      <c r="P12" s="1"/>
      <c r="Q12" s="1"/>
    </row>
    <row r="13" spans="1:26" ht="27" customHeight="1" x14ac:dyDescent="0.25">
      <c r="A13" s="209"/>
      <c r="B13" s="54"/>
    </row>
    <row r="14" spans="1:26" s="1" customFormat="1" ht="9" customHeight="1" x14ac:dyDescent="0.25">
      <c r="A14" s="209"/>
      <c r="B14" s="54"/>
      <c r="C14"/>
      <c r="R14" s="119"/>
      <c r="S14" s="119"/>
      <c r="T14" s="119"/>
      <c r="U14" s="119"/>
      <c r="V14" s="119"/>
      <c r="W14" s="119"/>
      <c r="X14" s="119"/>
      <c r="Y14" s="119"/>
      <c r="Z14" s="119"/>
    </row>
    <row r="15" spans="1:26" s="1" customFormat="1" ht="44.25" customHeight="1" x14ac:dyDescent="0.25">
      <c r="A15" s="209"/>
      <c r="B15" s="54"/>
      <c r="C15"/>
      <c r="D15" s="305" t="s">
        <v>190</v>
      </c>
      <c r="E15" s="305"/>
      <c r="F15" s="305"/>
      <c r="G15" s="305"/>
      <c r="H15" s="305"/>
      <c r="I15" s="305"/>
      <c r="J15" s="305"/>
      <c r="K15" s="305"/>
      <c r="L15" s="305"/>
      <c r="M15" s="305"/>
      <c r="N15" s="305"/>
      <c r="O15" s="305"/>
      <c r="P15" s="305"/>
      <c r="Q15" s="305"/>
      <c r="R15" s="119"/>
      <c r="S15" s="119"/>
      <c r="T15" s="119"/>
      <c r="U15" s="119"/>
      <c r="V15" s="119"/>
      <c r="W15" s="119"/>
      <c r="X15" s="119"/>
      <c r="Y15" s="119"/>
      <c r="Z15" s="119"/>
    </row>
    <row r="16" spans="1:26" ht="39.75" customHeight="1" x14ac:dyDescent="0.35">
      <c r="A16" s="209"/>
      <c r="B16" s="54"/>
      <c r="D16" s="76" t="s">
        <v>192</v>
      </c>
    </row>
    <row r="17" spans="1:17" ht="33" customHeight="1" x14ac:dyDescent="0.25">
      <c r="A17" s="209"/>
      <c r="B17" s="54"/>
    </row>
    <row r="18" spans="1:17" ht="33" customHeight="1" x14ac:dyDescent="0.25">
      <c r="A18" s="209"/>
      <c r="B18" s="54"/>
    </row>
    <row r="19" spans="1:17" ht="33" customHeight="1" x14ac:dyDescent="0.25">
      <c r="A19" s="209"/>
      <c r="B19" s="54"/>
    </row>
    <row r="20" spans="1:17" ht="23.25" customHeight="1" x14ac:dyDescent="0.25">
      <c r="A20" s="209"/>
      <c r="B20" s="54"/>
      <c r="D20" s="9"/>
    </row>
    <row r="21" spans="1:17" ht="23.25" customHeight="1" x14ac:dyDescent="0.25">
      <c r="A21" s="209"/>
      <c r="B21" s="54"/>
      <c r="D21" s="9"/>
    </row>
    <row r="22" spans="1:17" ht="23.25" customHeight="1" x14ac:dyDescent="0.25">
      <c r="A22" s="209"/>
      <c r="B22" s="54"/>
      <c r="D22" s="9"/>
    </row>
    <row r="23" spans="1:17" ht="23.25" customHeight="1" x14ac:dyDescent="0.25">
      <c r="A23" s="209"/>
      <c r="B23" s="54"/>
      <c r="D23" s="9"/>
    </row>
    <row r="24" spans="1:17" ht="23.25" customHeight="1" x14ac:dyDescent="0.25">
      <c r="A24" s="209"/>
      <c r="B24" s="54"/>
      <c r="D24" s="9"/>
    </row>
    <row r="25" spans="1:17" ht="23.25" customHeight="1" x14ac:dyDescent="0.25">
      <c r="A25" s="209"/>
      <c r="B25" s="54"/>
    </row>
    <row r="26" spans="1:17" ht="23.25" customHeight="1" x14ac:dyDescent="0.25">
      <c r="A26" s="209"/>
      <c r="B26" s="54"/>
    </row>
    <row r="27" spans="1:17" ht="23.25" customHeight="1" thickBot="1" x14ac:dyDescent="0.3">
      <c r="A27" s="209"/>
      <c r="B27" s="54"/>
    </row>
    <row r="28" spans="1:17" ht="33.75" customHeight="1" thickTop="1" thickBot="1" x14ac:dyDescent="0.3">
      <c r="A28" s="209"/>
      <c r="B28" s="54"/>
      <c r="D28" s="169" t="s">
        <v>181</v>
      </c>
      <c r="E28" s="170" t="s">
        <v>48</v>
      </c>
      <c r="F28" s="170" t="s">
        <v>49</v>
      </c>
      <c r="G28" s="170" t="s">
        <v>50</v>
      </c>
      <c r="H28" s="170" t="s">
        <v>51</v>
      </c>
      <c r="I28" s="170" t="s">
        <v>52</v>
      </c>
      <c r="J28" s="170" t="s">
        <v>53</v>
      </c>
      <c r="K28" s="170" t="s">
        <v>54</v>
      </c>
      <c r="L28" s="170" t="s">
        <v>55</v>
      </c>
      <c r="M28" s="170" t="s">
        <v>56</v>
      </c>
      <c r="N28" s="170" t="s">
        <v>57</v>
      </c>
      <c r="O28" s="170" t="s">
        <v>58</v>
      </c>
      <c r="P28" s="170" t="s">
        <v>59</v>
      </c>
      <c r="Q28" s="170" t="s">
        <v>60</v>
      </c>
    </row>
    <row r="29" spans="1:17" ht="33.75" customHeight="1" thickTop="1" thickBot="1" x14ac:dyDescent="0.3">
      <c r="A29" s="209"/>
      <c r="B29" s="54"/>
      <c r="D29" s="171" t="s">
        <v>61</v>
      </c>
      <c r="E29" s="45">
        <f>Jan!Q5</f>
        <v>10000</v>
      </c>
      <c r="F29" s="45">
        <f>E33</f>
        <v>10600.150000000009</v>
      </c>
      <c r="G29" s="45">
        <f>F33</f>
        <v>10600.150000000009</v>
      </c>
      <c r="H29" s="45">
        <f t="shared" ref="H29:P29" si="0">G33</f>
        <v>10600.150000000009</v>
      </c>
      <c r="I29" s="45">
        <f t="shared" si="0"/>
        <v>10600.150000000009</v>
      </c>
      <c r="J29" s="45">
        <f t="shared" si="0"/>
        <v>10600.150000000009</v>
      </c>
      <c r="K29" s="45">
        <f t="shared" si="0"/>
        <v>10600.150000000009</v>
      </c>
      <c r="L29" s="45">
        <f t="shared" si="0"/>
        <v>10600.150000000009</v>
      </c>
      <c r="M29" s="45">
        <f t="shared" si="0"/>
        <v>10600.150000000009</v>
      </c>
      <c r="N29" s="45">
        <f t="shared" si="0"/>
        <v>10600.150000000009</v>
      </c>
      <c r="O29" s="45">
        <f t="shared" si="0"/>
        <v>10600.150000000009</v>
      </c>
      <c r="P29" s="45">
        <f t="shared" si="0"/>
        <v>10600.150000000009</v>
      </c>
      <c r="Q29" s="77"/>
    </row>
    <row r="30" spans="1:17" ht="33.75" customHeight="1" thickTop="1" thickBot="1" x14ac:dyDescent="0.3">
      <c r="A30" s="209"/>
      <c r="B30" s="54"/>
      <c r="D30" s="171" t="s">
        <v>62</v>
      </c>
      <c r="E30" s="45">
        <f>FC!D7</f>
        <v>26272.97</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26272.97</v>
      </c>
    </row>
    <row r="31" spans="1:17" ht="33.75" customHeight="1" thickTop="1" thickBot="1" x14ac:dyDescent="0.3">
      <c r="A31" s="209"/>
      <c r="B31" s="54"/>
      <c r="D31" s="171" t="s">
        <v>63</v>
      </c>
      <c r="E31" s="45">
        <f>FC!D8</f>
        <v>25672.819999999992</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25672.819999999992</v>
      </c>
    </row>
    <row r="32" spans="1:17" ht="33.75" customHeight="1" thickTop="1" thickBot="1" x14ac:dyDescent="0.3">
      <c r="A32" s="209"/>
      <c r="B32" s="54"/>
      <c r="D32" s="171" t="s">
        <v>64</v>
      </c>
      <c r="E32" s="45">
        <f t="shared" ref="E32:Q32" si="1">E30-E31</f>
        <v>600.15000000000873</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600.15000000000873</v>
      </c>
    </row>
    <row r="33" spans="1:26" ht="33.75" customHeight="1" thickTop="1" thickBot="1" x14ac:dyDescent="0.3">
      <c r="A33" s="209"/>
      <c r="D33" s="171" t="s">
        <v>46</v>
      </c>
      <c r="E33" s="45">
        <f t="shared" ref="E33:O33" si="2">E32+E29</f>
        <v>10600.150000000009</v>
      </c>
      <c r="F33" s="45">
        <f>F32+F29</f>
        <v>10600.150000000009</v>
      </c>
      <c r="G33" s="45">
        <f t="shared" si="2"/>
        <v>10600.150000000009</v>
      </c>
      <c r="H33" s="45">
        <f t="shared" si="2"/>
        <v>10600.150000000009</v>
      </c>
      <c r="I33" s="45">
        <f t="shared" si="2"/>
        <v>10600.150000000009</v>
      </c>
      <c r="J33" s="45">
        <f t="shared" si="2"/>
        <v>10600.150000000009</v>
      </c>
      <c r="K33" s="45">
        <f t="shared" si="2"/>
        <v>10600.150000000009</v>
      </c>
      <c r="L33" s="45">
        <f t="shared" si="2"/>
        <v>10600.150000000009</v>
      </c>
      <c r="M33" s="45">
        <f t="shared" si="2"/>
        <v>10600.150000000009</v>
      </c>
      <c r="N33" s="45">
        <f t="shared" si="2"/>
        <v>10600.150000000009</v>
      </c>
      <c r="O33" s="45">
        <f t="shared" si="2"/>
        <v>10600.150000000009</v>
      </c>
      <c r="P33" s="45">
        <f>P32+P29</f>
        <v>10600.150000000009</v>
      </c>
      <c r="Q33" s="45">
        <f>P33</f>
        <v>10600.150000000009</v>
      </c>
    </row>
    <row r="34" spans="1:26" ht="33.75" customHeight="1" thickTop="1" thickBot="1" x14ac:dyDescent="0.3">
      <c r="A34" s="209"/>
      <c r="D34" s="171" t="s">
        <v>65</v>
      </c>
      <c r="E34" s="50">
        <f>IF(ISERR(E32/E30),0,E32/E30)</f>
        <v>2.2842868545124847E-2</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2.2842868545124847E-2</v>
      </c>
    </row>
    <row r="35" spans="1:26" s="1" customFormat="1" ht="44.25" customHeight="1" thickTop="1" x14ac:dyDescent="0.25">
      <c r="A35" s="209"/>
      <c r="B35"/>
      <c r="C35"/>
      <c r="D35" s="305" t="s">
        <v>195</v>
      </c>
      <c r="E35" s="305"/>
      <c r="F35" s="305"/>
      <c r="G35" s="305"/>
      <c r="H35" s="305"/>
      <c r="I35" s="305"/>
      <c r="J35" s="305"/>
      <c r="K35" s="305"/>
      <c r="L35" s="305"/>
      <c r="M35" s="305"/>
      <c r="N35" s="305"/>
      <c r="O35" s="305"/>
      <c r="P35" s="305"/>
      <c r="Q35" s="305"/>
      <c r="R35" s="119"/>
      <c r="S35" s="119"/>
      <c r="T35" s="119"/>
      <c r="U35" s="119"/>
      <c r="V35" s="119"/>
      <c r="W35" s="119"/>
      <c r="X35" s="119"/>
      <c r="Y35" s="119"/>
      <c r="Z35" s="119"/>
    </row>
    <row r="36" spans="1:26" ht="39.75" customHeight="1" x14ac:dyDescent="0.35">
      <c r="A36" s="209"/>
      <c r="D36" s="76" t="s">
        <v>196</v>
      </c>
    </row>
    <row r="37" spans="1:26" ht="33" customHeight="1" x14ac:dyDescent="0.25">
      <c r="A37" s="209"/>
    </row>
    <row r="38" spans="1:26" ht="33" customHeight="1" x14ac:dyDescent="0.25">
      <c r="A38" s="209"/>
    </row>
    <row r="39" spans="1:26" ht="33" customHeight="1" x14ac:dyDescent="0.25">
      <c r="A39" s="209"/>
    </row>
    <row r="40" spans="1:26" ht="23.25" customHeight="1" x14ac:dyDescent="0.25">
      <c r="A40" s="209"/>
      <c r="D40" s="9"/>
    </row>
    <row r="41" spans="1:26" ht="23.25" customHeight="1" x14ac:dyDescent="0.25">
      <c r="A41" s="209"/>
      <c r="D41" s="9"/>
    </row>
    <row r="42" spans="1:26" ht="12.75" customHeight="1" x14ac:dyDescent="0.25">
      <c r="A42" s="209"/>
      <c r="D42" s="9"/>
    </row>
    <row r="43" spans="1:26" ht="12.75" customHeight="1" x14ac:dyDescent="0.25">
      <c r="A43" s="209"/>
      <c r="D43" s="9"/>
    </row>
    <row r="44" spans="1:26" ht="23.25" customHeight="1" x14ac:dyDescent="0.25">
      <c r="A44" s="209"/>
      <c r="D44" s="9"/>
    </row>
    <row r="45" spans="1:26" ht="23.25" customHeight="1" x14ac:dyDescent="0.25">
      <c r="A45" s="209"/>
    </row>
    <row r="46" spans="1:26" ht="23.25" customHeight="1" thickBot="1" x14ac:dyDescent="0.3">
      <c r="A46" s="209"/>
    </row>
    <row r="47" spans="1:26" ht="33" customHeight="1" thickTop="1" thickBot="1" x14ac:dyDescent="0.3">
      <c r="A47" s="209"/>
      <c r="D47" s="169" t="s">
        <v>180</v>
      </c>
      <c r="E47" s="170" t="s">
        <v>48</v>
      </c>
      <c r="F47" s="170" t="s">
        <v>49</v>
      </c>
      <c r="G47" s="170" t="s">
        <v>50</v>
      </c>
      <c r="H47" s="170" t="s">
        <v>51</v>
      </c>
      <c r="I47" s="170" t="s">
        <v>52</v>
      </c>
      <c r="J47" s="170" t="s">
        <v>53</v>
      </c>
      <c r="K47" s="170" t="s">
        <v>54</v>
      </c>
      <c r="L47" s="170" t="s">
        <v>55</v>
      </c>
      <c r="M47" s="170" t="s">
        <v>56</v>
      </c>
      <c r="N47" s="170" t="s">
        <v>57</v>
      </c>
      <c r="O47" s="170" t="s">
        <v>58</v>
      </c>
      <c r="P47" s="170" t="s">
        <v>59</v>
      </c>
      <c r="Q47" s="170" t="s">
        <v>60</v>
      </c>
    </row>
    <row r="48" spans="1:26" ht="33" customHeight="1" thickTop="1" thickBot="1" x14ac:dyDescent="0.3">
      <c r="A48" s="209"/>
      <c r="D48" s="189" t="s">
        <v>74</v>
      </c>
      <c r="E48" s="45">
        <f>DRE!E6</f>
        <v>12165.43</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12165.43</v>
      </c>
      <c r="R48" s="120"/>
    </row>
    <row r="49" spans="1:26" ht="33" customHeight="1" thickTop="1" thickBot="1" x14ac:dyDescent="0.3">
      <c r="A49" s="209"/>
      <c r="D49" s="189" t="s">
        <v>70</v>
      </c>
      <c r="E49" s="47">
        <f>DRE!E7</f>
        <v>1350.5</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1350.5</v>
      </c>
      <c r="R49" s="120"/>
    </row>
    <row r="50" spans="1:26" ht="33" customHeight="1" thickTop="1" thickBot="1" x14ac:dyDescent="0.3">
      <c r="A50" s="209"/>
      <c r="D50" s="189" t="s">
        <v>71</v>
      </c>
      <c r="E50" s="47">
        <f>E48-E49</f>
        <v>10814.93</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10814.93</v>
      </c>
      <c r="R50" s="120"/>
    </row>
    <row r="51" spans="1:26" ht="33" customHeight="1" thickTop="1" thickBot="1" x14ac:dyDescent="0.3">
      <c r="A51" s="209"/>
      <c r="D51" s="189" t="s">
        <v>72</v>
      </c>
      <c r="E51" s="47">
        <f>DRE!E9</f>
        <v>10708.02</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10708.02</v>
      </c>
      <c r="R51" s="120"/>
    </row>
    <row r="52" spans="1:26" ht="33" customHeight="1" thickTop="1" thickBot="1" x14ac:dyDescent="0.3">
      <c r="A52" s="209"/>
      <c r="D52" s="189" t="s">
        <v>182</v>
      </c>
      <c r="E52" s="47">
        <f>DRE!E10</f>
        <v>12320.92</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12320.92</v>
      </c>
      <c r="R52" s="120"/>
    </row>
    <row r="53" spans="1:26" ht="33" customHeight="1" thickTop="1" thickBot="1" x14ac:dyDescent="0.3">
      <c r="A53" s="209"/>
      <c r="D53" s="189" t="s">
        <v>45</v>
      </c>
      <c r="E53" s="48">
        <f>DRE!E11</f>
        <v>2480.2399999999998</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2480.2399999999998</v>
      </c>
      <c r="R53" s="120"/>
    </row>
    <row r="54" spans="1:26" ht="33" customHeight="1" thickTop="1" thickBot="1" x14ac:dyDescent="0.3">
      <c r="A54" s="209"/>
      <c r="D54" s="190" t="s">
        <v>75</v>
      </c>
      <c r="E54" s="48">
        <f>E50-E51+E52-E53</f>
        <v>9947.59</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9947.59</v>
      </c>
      <c r="R54" s="121"/>
    </row>
    <row r="55" spans="1:26" ht="33" customHeight="1" thickTop="1" thickBot="1" x14ac:dyDescent="0.3">
      <c r="A55" s="209"/>
      <c r="D55" s="189" t="s">
        <v>186</v>
      </c>
      <c r="E55" s="45">
        <f>DRE!E13</f>
        <v>625.51</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625.51</v>
      </c>
      <c r="R55" s="120"/>
    </row>
    <row r="56" spans="1:26" s="1" customFormat="1" ht="44.25" customHeight="1" thickTop="1" x14ac:dyDescent="0.25">
      <c r="A56" s="209"/>
      <c r="B56"/>
      <c r="C56"/>
      <c r="D56" s="305" t="s">
        <v>197</v>
      </c>
      <c r="E56" s="305"/>
      <c r="F56" s="305"/>
      <c r="G56" s="305"/>
      <c r="H56" s="305"/>
      <c r="I56" s="305"/>
      <c r="J56" s="305"/>
      <c r="K56" s="305"/>
      <c r="L56" s="305"/>
      <c r="M56" s="305"/>
      <c r="N56" s="305"/>
      <c r="O56" s="305"/>
      <c r="P56" s="305"/>
      <c r="Q56" s="305"/>
      <c r="R56" s="119"/>
      <c r="S56" s="119"/>
      <c r="T56" s="119"/>
      <c r="U56" s="119"/>
      <c r="V56" s="119"/>
      <c r="W56" s="119"/>
      <c r="X56" s="119"/>
      <c r="Y56" s="119"/>
      <c r="Z56" s="119"/>
    </row>
    <row r="57" spans="1:26" ht="39.75" customHeight="1" x14ac:dyDescent="0.35">
      <c r="A57" s="209"/>
      <c r="D57" s="76" t="s">
        <v>198</v>
      </c>
    </row>
    <row r="58" spans="1:26" ht="33" customHeight="1" x14ac:dyDescent="0.25">
      <c r="A58" s="209"/>
    </row>
    <row r="59" spans="1:26" ht="33" customHeight="1" x14ac:dyDescent="0.25">
      <c r="A59" s="209"/>
    </row>
    <row r="60" spans="1:26" ht="33" customHeight="1" x14ac:dyDescent="0.25">
      <c r="A60" s="209"/>
    </row>
    <row r="61" spans="1:26" ht="23.25" customHeight="1" x14ac:dyDescent="0.25">
      <c r="A61" s="209"/>
      <c r="D61" s="9"/>
    </row>
    <row r="62" spans="1:26" ht="23.25" customHeight="1" x14ac:dyDescent="0.25">
      <c r="A62" s="209"/>
      <c r="D62" s="9"/>
    </row>
    <row r="63" spans="1:26" ht="23.25" customHeight="1" x14ac:dyDescent="0.25">
      <c r="A63" s="209"/>
      <c r="D63" s="9"/>
    </row>
    <row r="64" spans="1:26" ht="23.25" customHeight="1" x14ac:dyDescent="0.25">
      <c r="A64" s="209"/>
      <c r="D64" s="9"/>
    </row>
    <row r="65" spans="1:26" ht="23.25" customHeight="1" x14ac:dyDescent="0.25">
      <c r="A65" s="209"/>
      <c r="D65" s="9"/>
    </row>
    <row r="66" spans="1:26" ht="23.25" customHeight="1" x14ac:dyDescent="0.25">
      <c r="A66" s="209"/>
    </row>
    <row r="67" spans="1:26" ht="23.25" customHeight="1" x14ac:dyDescent="0.25">
      <c r="A67" s="209"/>
    </row>
    <row r="68" spans="1:26" ht="23.25" customHeight="1" x14ac:dyDescent="0.25">
      <c r="A68" s="209"/>
    </row>
    <row r="69" spans="1:26" ht="33.75" customHeight="1" x14ac:dyDescent="0.25">
      <c r="A69" s="209"/>
    </row>
    <row r="70" spans="1:26" ht="33.75" customHeight="1" thickBot="1" x14ac:dyDescent="0.3">
      <c r="A70" s="209"/>
    </row>
    <row r="71" spans="1:26" ht="33.75" customHeight="1" thickTop="1" thickBot="1" x14ac:dyDescent="0.3">
      <c r="A71" s="209"/>
      <c r="D71" s="169" t="s">
        <v>199</v>
      </c>
      <c r="E71" s="170" t="s">
        <v>48</v>
      </c>
      <c r="F71" s="170" t="s">
        <v>49</v>
      </c>
      <c r="G71" s="170" t="s">
        <v>50</v>
      </c>
      <c r="H71" s="170" t="s">
        <v>51</v>
      </c>
      <c r="I71" s="170" t="s">
        <v>52</v>
      </c>
      <c r="J71" s="170" t="s">
        <v>53</v>
      </c>
      <c r="K71" s="170" t="s">
        <v>54</v>
      </c>
      <c r="L71" s="170" t="s">
        <v>55</v>
      </c>
      <c r="M71" s="170" t="s">
        <v>56</v>
      </c>
      <c r="N71" s="170" t="s">
        <v>57</v>
      </c>
      <c r="O71" s="170" t="s">
        <v>58</v>
      </c>
      <c r="P71" s="170" t="s">
        <v>59</v>
      </c>
      <c r="Q71" s="170" t="s">
        <v>60</v>
      </c>
    </row>
    <row r="72" spans="1:26" ht="33.75" customHeight="1" thickTop="1" thickBot="1" x14ac:dyDescent="0.3">
      <c r="A72" s="209"/>
      <c r="D72" s="75" t="s">
        <v>67</v>
      </c>
      <c r="E72" s="46">
        <f>FC!D15</f>
        <v>2.1</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2.1</v>
      </c>
    </row>
    <row r="73" spans="1:26" ht="33.75" customHeight="1" thickTop="1" thickBot="1" x14ac:dyDescent="0.3">
      <c r="A73" s="209"/>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09"/>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09"/>
      <c r="D75" s="78"/>
      <c r="E75" s="79"/>
      <c r="F75" s="79"/>
      <c r="G75" s="79"/>
      <c r="H75" s="79"/>
      <c r="I75" s="79"/>
      <c r="J75" s="79"/>
      <c r="K75" s="79"/>
      <c r="L75" s="79"/>
      <c r="M75" s="79"/>
      <c r="N75" s="79"/>
      <c r="O75" s="79"/>
      <c r="P75" s="79"/>
      <c r="Q75" s="79"/>
    </row>
    <row r="76" spans="1:26" s="1" customFormat="1" ht="44.25" customHeight="1" thickTop="1" x14ac:dyDescent="0.25">
      <c r="A76" s="209"/>
      <c r="B76"/>
      <c r="C76"/>
      <c r="D76" s="305" t="s">
        <v>191</v>
      </c>
      <c r="E76" s="305"/>
      <c r="F76" s="305"/>
      <c r="G76" s="305"/>
      <c r="H76" s="305"/>
      <c r="I76" s="305"/>
      <c r="J76" s="305"/>
      <c r="K76" s="305"/>
      <c r="L76" s="305"/>
      <c r="M76" s="305"/>
      <c r="N76" s="305"/>
      <c r="O76" s="305"/>
      <c r="P76" s="305"/>
      <c r="Q76" s="305"/>
      <c r="R76" s="119"/>
      <c r="S76" s="119"/>
      <c r="T76" s="119"/>
      <c r="U76" s="119"/>
      <c r="V76" s="119"/>
      <c r="W76" s="119"/>
      <c r="X76" s="119"/>
      <c r="Y76" s="119"/>
      <c r="Z76" s="119"/>
    </row>
    <row r="77" spans="1:26" ht="39.75" customHeight="1" x14ac:dyDescent="0.35">
      <c r="A77" s="209"/>
      <c r="D77" s="76" t="s">
        <v>201</v>
      </c>
    </row>
    <row r="78" spans="1:26" ht="33" customHeight="1" thickBot="1" x14ac:dyDescent="0.3">
      <c r="A78" s="209"/>
    </row>
    <row r="79" spans="1:26" ht="33" customHeight="1" thickTop="1" x14ac:dyDescent="0.25">
      <c r="A79" s="209"/>
      <c r="E79" s="292" t="s">
        <v>185</v>
      </c>
      <c r="F79" s="292"/>
      <c r="G79" s="292"/>
      <c r="H79" s="113">
        <f>'G. Receitas'!$F$6</f>
        <v>24486.35</v>
      </c>
      <c r="I79" s="5" t="str">
        <f>'G. Receitas'!E4</f>
        <v>Janeiro</v>
      </c>
      <c r="K79" s="292" t="s">
        <v>200</v>
      </c>
      <c r="L79" s="292"/>
      <c r="M79" s="292"/>
      <c r="N79" s="114">
        <f>'G. Despesas'!$F$6</f>
        <v>15164.27</v>
      </c>
      <c r="O79" s="5" t="str">
        <f>'G. Despesas'!E4</f>
        <v>Janeiro</v>
      </c>
    </row>
    <row r="80" spans="1:26" ht="33" customHeight="1" x14ac:dyDescent="0.25">
      <c r="A80" s="209"/>
    </row>
    <row r="81" spans="1:17" ht="23.25" customHeight="1" x14ac:dyDescent="0.25">
      <c r="A81" s="209"/>
      <c r="D81" s="9"/>
    </row>
    <row r="82" spans="1:17" ht="23.25" customHeight="1" x14ac:dyDescent="0.25">
      <c r="A82" s="209"/>
      <c r="D82" s="9"/>
    </row>
    <row r="83" spans="1:17" ht="23.25" customHeight="1" x14ac:dyDescent="0.25">
      <c r="A83" s="209"/>
      <c r="D83" s="9"/>
    </row>
    <row r="84" spans="1:17" ht="23.25" customHeight="1" x14ac:dyDescent="0.25">
      <c r="A84" s="209"/>
      <c r="D84" s="9"/>
    </row>
    <row r="85" spans="1:17" ht="23.25" customHeight="1" x14ac:dyDescent="0.25">
      <c r="A85" s="209"/>
      <c r="D85" s="9"/>
    </row>
    <row r="86" spans="1:17" ht="23.25" customHeight="1" x14ac:dyDescent="0.25">
      <c r="A86" s="209"/>
    </row>
    <row r="87" spans="1:17" ht="23.25" customHeight="1" x14ac:dyDescent="0.25">
      <c r="A87" s="209"/>
    </row>
    <row r="88" spans="1:17" ht="23.25" customHeight="1" x14ac:dyDescent="0.25">
      <c r="A88" s="209"/>
    </row>
    <row r="89" spans="1:17" ht="33.75" customHeight="1" x14ac:dyDescent="0.25">
      <c r="A89" s="209"/>
      <c r="D89" s="80"/>
      <c r="E89" s="81"/>
      <c r="F89" s="81"/>
      <c r="G89" s="81"/>
      <c r="H89" s="81"/>
      <c r="I89" s="81"/>
      <c r="J89" s="81"/>
      <c r="K89" s="81"/>
      <c r="L89" s="81"/>
      <c r="M89" s="81"/>
      <c r="N89" s="81"/>
      <c r="O89" s="81"/>
      <c r="P89" s="81"/>
      <c r="Q89" s="81"/>
    </row>
    <row r="90" spans="1:17" ht="33.75" customHeight="1" x14ac:dyDescent="0.25">
      <c r="A90" s="209"/>
      <c r="D90" s="80"/>
      <c r="E90" s="53"/>
      <c r="F90" s="53"/>
      <c r="G90" s="53"/>
      <c r="H90" s="53"/>
      <c r="I90" s="53"/>
      <c r="J90" s="53"/>
      <c r="K90" s="53"/>
      <c r="L90" s="53"/>
      <c r="M90" s="53"/>
      <c r="N90" s="53"/>
      <c r="O90" s="53"/>
      <c r="P90" s="53"/>
      <c r="Q90" s="53"/>
    </row>
    <row r="91" spans="1:17" ht="33.75" customHeight="1" x14ac:dyDescent="0.25">
      <c r="A91" s="209"/>
      <c r="D91" s="80"/>
      <c r="E91" s="53"/>
      <c r="F91" s="53"/>
      <c r="G91" s="53"/>
      <c r="H91" s="53"/>
      <c r="I91" s="53"/>
      <c r="J91" s="53"/>
      <c r="K91" s="53"/>
      <c r="L91" s="53"/>
      <c r="M91" s="53"/>
      <c r="N91" s="53"/>
      <c r="O91" s="53"/>
      <c r="P91" s="53"/>
      <c r="Q91" s="53"/>
    </row>
    <row r="92" spans="1:17" ht="33.75" customHeight="1" x14ac:dyDescent="0.25">
      <c r="A92" s="209"/>
      <c r="D92" s="80"/>
      <c r="E92" s="53"/>
      <c r="F92" s="53"/>
      <c r="G92" s="53"/>
      <c r="H92" s="53"/>
      <c r="I92" s="53"/>
      <c r="J92" s="53"/>
      <c r="K92" s="53"/>
      <c r="L92" s="53"/>
      <c r="M92" s="53"/>
      <c r="N92" s="53"/>
      <c r="O92" s="53"/>
      <c r="P92" s="53"/>
      <c r="Q92" s="53"/>
    </row>
    <row r="93" spans="1:17" ht="33.75" customHeight="1" x14ac:dyDescent="0.25">
      <c r="A93" s="209"/>
      <c r="D93" s="80"/>
      <c r="E93" s="53"/>
      <c r="F93" s="53"/>
      <c r="G93" s="53"/>
      <c r="H93" s="53"/>
      <c r="I93" s="53"/>
      <c r="J93" s="53"/>
      <c r="K93" s="53"/>
      <c r="L93" s="53"/>
      <c r="M93" s="53"/>
      <c r="N93" s="53"/>
      <c r="O93" s="53"/>
      <c r="P93" s="53"/>
      <c r="Q93" s="53"/>
    </row>
    <row r="94" spans="1:17" ht="33.75" customHeight="1" x14ac:dyDescent="0.25">
      <c r="A94" s="209"/>
      <c r="D94" s="80"/>
      <c r="E94" s="53"/>
      <c r="F94" s="53"/>
      <c r="G94" s="53"/>
      <c r="H94" s="53"/>
      <c r="I94" s="53"/>
      <c r="J94" s="53"/>
      <c r="K94" s="53"/>
      <c r="L94" s="53"/>
      <c r="M94" s="53"/>
      <c r="N94" s="53"/>
      <c r="O94" s="53"/>
      <c r="P94" s="53"/>
      <c r="Q94" s="53"/>
    </row>
    <row r="95" spans="1:17" ht="33.75" customHeight="1" x14ac:dyDescent="0.25">
      <c r="A95" s="209"/>
      <c r="D95" s="80"/>
      <c r="E95" s="82"/>
      <c r="F95" s="82"/>
      <c r="G95" s="82"/>
      <c r="H95" s="82"/>
      <c r="I95" s="82"/>
      <c r="J95" s="82"/>
      <c r="K95" s="82"/>
      <c r="L95" s="82"/>
      <c r="M95" s="82"/>
      <c r="N95" s="82"/>
      <c r="O95" s="82"/>
      <c r="P95" s="82"/>
      <c r="Q95" s="82"/>
    </row>
    <row r="96" spans="1:17" ht="46.5" customHeight="1" x14ac:dyDescent="0.25">
      <c r="A96" s="209"/>
    </row>
    <row r="97" spans="1:1" ht="46.5" customHeight="1" x14ac:dyDescent="0.25">
      <c r="A97" s="209"/>
    </row>
    <row r="98" spans="1:1" ht="46.5" customHeight="1" x14ac:dyDescent="0.25">
      <c r="A98" s="209"/>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4"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09"/>
      <c r="C1" s="261"/>
      <c r="D1" s="261"/>
      <c r="E1" s="261"/>
      <c r="F1" s="261"/>
      <c r="G1" s="261"/>
      <c r="H1" s="261"/>
      <c r="I1" s="261"/>
      <c r="J1" s="261"/>
      <c r="K1" s="261"/>
      <c r="L1" s="261"/>
      <c r="M1" s="261"/>
      <c r="N1" s="261"/>
      <c r="O1" s="261"/>
      <c r="P1" s="261"/>
      <c r="Q1" s="261"/>
      <c r="R1" s="261"/>
      <c r="S1" s="261"/>
      <c r="T1" s="261"/>
      <c r="U1" s="261"/>
      <c r="V1" s="261"/>
    </row>
    <row r="2" spans="1:25" s="18" customFormat="1" ht="37.5" hidden="1" customHeight="1" x14ac:dyDescent="0.25">
      <c r="A2" s="209"/>
      <c r="C2" s="19"/>
      <c r="D2" s="19"/>
      <c r="E2" s="19"/>
      <c r="F2" s="19"/>
      <c r="G2" s="19"/>
      <c r="H2" s="19"/>
      <c r="I2" s="19"/>
      <c r="J2" s="19"/>
      <c r="K2" s="19"/>
      <c r="L2" s="19"/>
      <c r="M2" s="19"/>
      <c r="N2" s="19"/>
      <c r="O2" s="19"/>
      <c r="P2" s="19"/>
    </row>
    <row r="3" spans="1:25" ht="39" customHeight="1" x14ac:dyDescent="0.25">
      <c r="A3" s="209"/>
      <c r="B3" s="40"/>
      <c r="C3" s="313" t="s">
        <v>10</v>
      </c>
      <c r="D3" s="313"/>
      <c r="E3" s="313"/>
      <c r="F3" s="313"/>
      <c r="G3" s="313"/>
      <c r="H3" s="313"/>
      <c r="I3" s="313"/>
      <c r="J3" s="313"/>
      <c r="K3" s="313"/>
      <c r="L3" s="313"/>
      <c r="M3" s="313"/>
      <c r="N3" s="313"/>
      <c r="O3" s="3"/>
      <c r="P3" s="3"/>
      <c r="Q3" s="3"/>
      <c r="R3" s="3"/>
      <c r="S3" s="3"/>
    </row>
    <row r="4" spans="1:25" ht="33.950000000000003" customHeight="1" x14ac:dyDescent="0.25">
      <c r="A4" s="209"/>
      <c r="C4" s="311" t="s">
        <v>110</v>
      </c>
      <c r="D4" s="311"/>
      <c r="E4" s="311"/>
      <c r="F4" s="311"/>
      <c r="G4" s="311"/>
      <c r="H4" s="311"/>
      <c r="I4" s="311"/>
      <c r="J4" s="311"/>
      <c r="K4" s="311"/>
      <c r="L4" s="311"/>
      <c r="M4" s="3"/>
      <c r="N4" s="3"/>
      <c r="O4" s="3"/>
      <c r="P4" s="3"/>
      <c r="Q4" s="3"/>
      <c r="R4" s="3"/>
      <c r="S4" s="3"/>
      <c r="T4" s="3"/>
    </row>
    <row r="5" spans="1:25" ht="8.1" customHeight="1" x14ac:dyDescent="0.25">
      <c r="A5" s="209"/>
    </row>
    <row r="6" spans="1:25" ht="39.950000000000003" customHeight="1" thickBot="1" x14ac:dyDescent="0.3">
      <c r="A6" s="209"/>
      <c r="C6" s="314" t="s">
        <v>88</v>
      </c>
      <c r="D6" s="314"/>
      <c r="E6" s="314"/>
      <c r="F6" s="314"/>
      <c r="G6" s="314"/>
      <c r="H6" s="314"/>
      <c r="I6" s="314"/>
      <c r="J6" s="314"/>
      <c r="K6" s="314"/>
      <c r="L6" s="314"/>
      <c r="M6" s="314"/>
      <c r="N6" s="62"/>
      <c r="O6" s="62"/>
      <c r="P6" s="62"/>
      <c r="Q6" s="62"/>
      <c r="R6" s="62"/>
      <c r="S6" s="62"/>
    </row>
    <row r="7" spans="1:25" ht="12" customHeight="1" thickTop="1" thickBot="1" x14ac:dyDescent="0.3">
      <c r="A7" s="209"/>
      <c r="C7" s="31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2"/>
      <c r="E7" s="312"/>
      <c r="F7" s="312"/>
      <c r="G7" s="312"/>
      <c r="H7" s="312"/>
      <c r="I7" s="312"/>
      <c r="J7" s="312"/>
      <c r="K7" s="312"/>
      <c r="L7" s="312"/>
      <c r="M7" s="4"/>
      <c r="N7" s="4"/>
      <c r="O7" s="4"/>
      <c r="P7" s="4"/>
      <c r="Q7" s="4"/>
      <c r="R7" s="4"/>
      <c r="S7" s="4"/>
      <c r="T7" s="4"/>
      <c r="U7" s="4"/>
      <c r="V7" s="4"/>
      <c r="W7" s="4"/>
      <c r="X7" s="4"/>
      <c r="Y7" s="4"/>
    </row>
    <row r="8" spans="1:25" ht="12" customHeight="1" thickTop="1" thickBot="1" x14ac:dyDescent="0.3">
      <c r="A8" s="209"/>
      <c r="C8" s="312"/>
      <c r="D8" s="312"/>
      <c r="E8" s="312"/>
      <c r="F8" s="312"/>
      <c r="G8" s="312"/>
      <c r="H8" s="312"/>
      <c r="I8" s="312"/>
      <c r="J8" s="312"/>
      <c r="K8" s="312"/>
      <c r="L8" s="312"/>
      <c r="M8" s="4"/>
      <c r="N8" s="4"/>
      <c r="O8" s="4"/>
      <c r="P8" s="4"/>
      <c r="Q8" s="4"/>
      <c r="R8" s="4"/>
      <c r="S8" s="4"/>
      <c r="T8" s="4"/>
      <c r="U8" s="4"/>
      <c r="V8" s="4"/>
      <c r="W8" s="4"/>
      <c r="X8" s="4"/>
      <c r="Y8" s="4"/>
    </row>
    <row r="9" spans="1:25" ht="12" customHeight="1" thickTop="1" thickBot="1" x14ac:dyDescent="0.3">
      <c r="A9" s="209"/>
      <c r="C9" s="312"/>
      <c r="D9" s="312"/>
      <c r="E9" s="312"/>
      <c r="F9" s="312"/>
      <c r="G9" s="312"/>
      <c r="H9" s="312"/>
      <c r="I9" s="312"/>
      <c r="J9" s="312"/>
      <c r="K9" s="312"/>
      <c r="L9" s="312"/>
      <c r="M9" s="4"/>
      <c r="N9" s="4"/>
      <c r="O9" s="4"/>
      <c r="P9" s="4"/>
      <c r="Q9" s="4"/>
      <c r="R9" s="4"/>
      <c r="S9" s="4"/>
      <c r="T9" s="4"/>
      <c r="U9" s="4"/>
      <c r="V9" s="4"/>
      <c r="W9" s="4"/>
      <c r="X9" s="4"/>
      <c r="Y9" s="4"/>
    </row>
    <row r="10" spans="1:25" ht="12" customHeight="1" thickTop="1" thickBot="1" x14ac:dyDescent="0.3">
      <c r="A10" s="209"/>
      <c r="C10" s="312"/>
      <c r="D10" s="312"/>
      <c r="E10" s="312"/>
      <c r="F10" s="312"/>
      <c r="G10" s="312"/>
      <c r="H10" s="312"/>
      <c r="I10" s="312"/>
      <c r="J10" s="312"/>
      <c r="K10" s="312"/>
      <c r="L10" s="312"/>
      <c r="M10" s="4"/>
      <c r="N10" s="4"/>
      <c r="O10" s="4"/>
      <c r="P10" s="4"/>
      <c r="Q10" s="4"/>
      <c r="R10" s="4"/>
      <c r="S10" s="4"/>
      <c r="T10" s="4"/>
      <c r="U10" s="4"/>
      <c r="V10" s="4"/>
      <c r="W10" s="4"/>
      <c r="X10" s="4"/>
      <c r="Y10" s="4"/>
    </row>
    <row r="11" spans="1:25" ht="12" customHeight="1" thickTop="1" thickBot="1" x14ac:dyDescent="0.3">
      <c r="A11" s="209"/>
      <c r="C11" s="312"/>
      <c r="D11" s="312"/>
      <c r="E11" s="312"/>
      <c r="F11" s="312"/>
      <c r="G11" s="312"/>
      <c r="H11" s="312"/>
      <c r="I11" s="312"/>
      <c r="J11" s="312"/>
      <c r="K11" s="312"/>
      <c r="L11" s="312"/>
      <c r="M11" s="4"/>
      <c r="N11" s="4"/>
      <c r="O11" s="4"/>
      <c r="P11" s="4"/>
      <c r="Q11" s="4"/>
      <c r="R11" s="4"/>
      <c r="S11" s="4"/>
      <c r="T11" s="4"/>
      <c r="U11" s="4"/>
      <c r="V11" s="4"/>
      <c r="W11" s="4"/>
      <c r="X11" s="4"/>
      <c r="Y11" s="4"/>
    </row>
    <row r="12" spans="1:25" ht="12" customHeight="1" thickTop="1" thickBot="1" x14ac:dyDescent="0.3">
      <c r="A12" s="209"/>
      <c r="C12" s="312"/>
      <c r="D12" s="312"/>
      <c r="E12" s="312"/>
      <c r="F12" s="312"/>
      <c r="G12" s="312"/>
      <c r="H12" s="312"/>
      <c r="I12" s="312"/>
      <c r="J12" s="312"/>
      <c r="K12" s="312"/>
      <c r="L12" s="312"/>
      <c r="M12" s="4"/>
      <c r="N12" s="4"/>
      <c r="O12" s="4"/>
      <c r="P12" s="4"/>
      <c r="Q12" s="4"/>
      <c r="R12" s="4"/>
      <c r="S12" s="4"/>
      <c r="T12" s="4"/>
      <c r="U12" s="4"/>
      <c r="V12" s="4"/>
      <c r="W12" s="4"/>
      <c r="X12" s="4"/>
      <c r="Y12" s="4"/>
    </row>
    <row r="13" spans="1:25" ht="12" customHeight="1" thickTop="1" thickBot="1" x14ac:dyDescent="0.3">
      <c r="A13" s="209"/>
      <c r="C13" s="312"/>
      <c r="D13" s="312"/>
      <c r="E13" s="312"/>
      <c r="F13" s="312"/>
      <c r="G13" s="312"/>
      <c r="H13" s="312"/>
      <c r="I13" s="312"/>
      <c r="J13" s="312"/>
      <c r="K13" s="312"/>
      <c r="L13" s="312"/>
      <c r="M13" s="4"/>
      <c r="N13" s="4"/>
      <c r="O13" s="4"/>
      <c r="P13" s="4"/>
      <c r="Q13" s="4"/>
      <c r="R13" s="4"/>
      <c r="S13" s="4"/>
      <c r="T13" s="4"/>
      <c r="U13" s="4"/>
      <c r="V13" s="4"/>
      <c r="W13" s="4"/>
      <c r="X13" s="4"/>
      <c r="Y13" s="4"/>
    </row>
    <row r="14" spans="1:25" ht="12" customHeight="1" thickTop="1" thickBot="1" x14ac:dyDescent="0.3">
      <c r="A14" s="209"/>
      <c r="C14" s="312"/>
      <c r="D14" s="312"/>
      <c r="E14" s="312"/>
      <c r="F14" s="312"/>
      <c r="G14" s="312"/>
      <c r="H14" s="312"/>
      <c r="I14" s="312"/>
      <c r="J14" s="312"/>
      <c r="K14" s="312"/>
      <c r="L14" s="312"/>
      <c r="M14" s="4"/>
      <c r="N14" s="4"/>
      <c r="O14" s="4"/>
      <c r="P14" s="4"/>
      <c r="Q14" s="4"/>
      <c r="R14" s="4"/>
      <c r="S14" s="4"/>
      <c r="T14" s="4"/>
      <c r="U14" s="4"/>
      <c r="V14" s="4"/>
      <c r="W14" s="4"/>
      <c r="X14" s="4"/>
      <c r="Y14" s="4"/>
    </row>
    <row r="15" spans="1:25" ht="12" customHeight="1" thickTop="1" thickBot="1" x14ac:dyDescent="0.3">
      <c r="A15" s="209"/>
      <c r="C15" s="312"/>
      <c r="D15" s="312"/>
      <c r="E15" s="312"/>
      <c r="F15" s="312"/>
      <c r="G15" s="312"/>
      <c r="H15" s="312"/>
      <c r="I15" s="312"/>
      <c r="J15" s="312"/>
      <c r="K15" s="312"/>
      <c r="L15" s="312"/>
      <c r="M15" s="4"/>
      <c r="N15" s="4"/>
      <c r="O15" s="4"/>
      <c r="P15" s="4"/>
      <c r="Q15" s="4"/>
      <c r="R15" s="4"/>
      <c r="S15" s="4"/>
      <c r="T15" s="4"/>
      <c r="U15" s="4"/>
      <c r="V15" s="4"/>
      <c r="W15" s="4"/>
      <c r="X15" s="4"/>
      <c r="Y15" s="4"/>
    </row>
    <row r="16" spans="1:25" ht="12" customHeight="1" thickTop="1" thickBot="1" x14ac:dyDescent="0.3">
      <c r="A16" s="209"/>
      <c r="C16" s="312"/>
      <c r="D16" s="312"/>
      <c r="E16" s="312"/>
      <c r="F16" s="312"/>
      <c r="G16" s="312"/>
      <c r="H16" s="312"/>
      <c r="I16" s="312"/>
      <c r="J16" s="312"/>
      <c r="K16" s="312"/>
      <c r="L16" s="312"/>
      <c r="M16" s="4"/>
      <c r="N16" s="4"/>
      <c r="O16" s="4"/>
      <c r="P16" s="4"/>
      <c r="Q16" s="4"/>
      <c r="R16" s="4"/>
      <c r="S16" s="4"/>
      <c r="T16" s="4"/>
      <c r="U16" s="4"/>
      <c r="V16" s="4"/>
      <c r="W16" s="4"/>
      <c r="X16" s="4"/>
      <c r="Y16" s="4"/>
    </row>
    <row r="17" spans="1:25" ht="12" customHeight="1" thickTop="1" thickBot="1" x14ac:dyDescent="0.3">
      <c r="A17" s="209"/>
      <c r="C17" s="312"/>
      <c r="D17" s="312"/>
      <c r="E17" s="312"/>
      <c r="F17" s="312"/>
      <c r="G17" s="312"/>
      <c r="H17" s="312"/>
      <c r="I17" s="312"/>
      <c r="J17" s="312"/>
      <c r="K17" s="312"/>
      <c r="L17" s="312"/>
      <c r="M17" s="4"/>
      <c r="N17" s="4"/>
      <c r="O17" s="4"/>
      <c r="P17" s="4"/>
      <c r="Q17" s="4"/>
      <c r="R17" s="4"/>
      <c r="S17" s="4"/>
      <c r="T17" s="4"/>
      <c r="U17" s="4"/>
      <c r="V17" s="4"/>
      <c r="W17" s="4"/>
      <c r="X17" s="4"/>
      <c r="Y17" s="4"/>
    </row>
    <row r="18" spans="1:25" ht="17.100000000000001" customHeight="1" thickTop="1" x14ac:dyDescent="0.25">
      <c r="A18" s="20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0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0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0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0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0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0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0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0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09"/>
      <c r="C27" s="4"/>
      <c r="E27" s="309"/>
      <c r="F27" s="309"/>
      <c r="G27" s="309"/>
      <c r="H27" s="309"/>
      <c r="I27" s="309"/>
      <c r="J27" s="309"/>
      <c r="K27" s="309"/>
      <c r="L27" s="309"/>
      <c r="M27" s="309"/>
      <c r="N27" s="309"/>
      <c r="O27" s="309"/>
      <c r="P27" s="309"/>
      <c r="Q27" s="309"/>
      <c r="R27" s="309"/>
      <c r="S27" s="309"/>
      <c r="T27" s="309"/>
      <c r="U27" s="309"/>
      <c r="V27" s="309"/>
      <c r="W27" s="309"/>
      <c r="X27" s="309"/>
      <c r="Y27" s="309"/>
    </row>
    <row r="28" spans="1:25" ht="17.100000000000001" customHeight="1" x14ac:dyDescent="0.25">
      <c r="A28" s="209"/>
      <c r="C28" s="4"/>
      <c r="E28" s="310"/>
      <c r="F28" s="310"/>
      <c r="G28" s="310"/>
    </row>
    <row r="29" spans="1:25" ht="8.1" customHeight="1" x14ac:dyDescent="0.25">
      <c r="A29" s="209"/>
    </row>
    <row r="30" spans="1:25" ht="33.950000000000003" customHeight="1" x14ac:dyDescent="0.25">
      <c r="A30" s="209"/>
    </row>
    <row r="31" spans="1:25" ht="33.950000000000003" customHeight="1" x14ac:dyDescent="0.25">
      <c r="A31" s="209"/>
    </row>
    <row r="32" spans="1:25" ht="33.950000000000003" customHeight="1" x14ac:dyDescent="0.25">
      <c r="A32" s="209"/>
    </row>
    <row r="33" spans="1:1" ht="15" x14ac:dyDescent="0.25">
      <c r="A33" s="209"/>
    </row>
    <row r="34" spans="1:1" ht="15" x14ac:dyDescent="0.25">
      <c r="A34" s="209"/>
    </row>
    <row r="35" spans="1:1" ht="15" x14ac:dyDescent="0.25">
      <c r="A35" s="209"/>
    </row>
    <row r="36" spans="1:1" ht="15" x14ac:dyDescent="0.25">
      <c r="A36" s="209"/>
    </row>
    <row r="37" spans="1:1" ht="15" x14ac:dyDescent="0.25">
      <c r="A37" s="209"/>
    </row>
    <row r="38" spans="1:1" ht="15" x14ac:dyDescent="0.25">
      <c r="A38" s="209"/>
    </row>
    <row r="39" spans="1:1" ht="15" x14ac:dyDescent="0.25">
      <c r="A39" s="209"/>
    </row>
    <row r="40" spans="1:1" ht="15" x14ac:dyDescent="0.25">
      <c r="A40" s="209"/>
    </row>
    <row r="41" spans="1:1" ht="15" x14ac:dyDescent="0.25">
      <c r="A41" s="209"/>
    </row>
    <row r="42" spans="1:1" ht="15" x14ac:dyDescent="0.25">
      <c r="A42" s="209"/>
    </row>
    <row r="43" spans="1:1" ht="15" x14ac:dyDescent="0.25">
      <c r="A43" s="209"/>
    </row>
    <row r="44" spans="1:1" ht="15" x14ac:dyDescent="0.25">
      <c r="A44" s="209"/>
    </row>
    <row r="45" spans="1:1" ht="15" x14ac:dyDescent="0.25">
      <c r="A45" s="209"/>
    </row>
    <row r="46" spans="1:1" ht="15" x14ac:dyDescent="0.25">
      <c r="A46" s="209"/>
    </row>
    <row r="47" spans="1:1" ht="15" x14ac:dyDescent="0.25">
      <c r="A47" s="209"/>
    </row>
    <row r="48" spans="1:1" ht="15" x14ac:dyDescent="0.25">
      <c r="A48" s="209"/>
    </row>
    <row r="49" spans="1:11" ht="15" x14ac:dyDescent="0.25">
      <c r="A49" s="209"/>
    </row>
    <row r="50" spans="1:11" ht="15" x14ac:dyDescent="0.25">
      <c r="A50" s="209"/>
    </row>
    <row r="51" spans="1:11" ht="15" x14ac:dyDescent="0.25">
      <c r="A51" s="209"/>
    </row>
    <row r="52" spans="1:11" ht="15" x14ac:dyDescent="0.25">
      <c r="A52" s="209"/>
    </row>
    <row r="53" spans="1:11" ht="15" x14ac:dyDescent="0.25">
      <c r="A53" s="209"/>
    </row>
    <row r="54" spans="1:11" ht="15" x14ac:dyDescent="0.25">
      <c r="A54" s="209"/>
    </row>
    <row r="55" spans="1:11" ht="15" x14ac:dyDescent="0.25">
      <c r="A55" s="209"/>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150</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162</v>
      </c>
      <c r="D8" s="63" t="s">
        <v>184</v>
      </c>
    </row>
    <row r="9" spans="1:7" x14ac:dyDescent="0.25">
      <c r="C9" s="63" t="s">
        <v>163</v>
      </c>
      <c r="D9" s="63" t="s">
        <v>108</v>
      </c>
    </row>
    <row r="10" spans="1:7" x14ac:dyDescent="0.25">
      <c r="C10" s="63" t="s">
        <v>164</v>
      </c>
      <c r="D10" s="63" t="s">
        <v>111</v>
      </c>
    </row>
    <row r="11" spans="1:7" x14ac:dyDescent="0.25">
      <c r="C11" s="63" t="s">
        <v>165</v>
      </c>
      <c r="D11" s="63" t="s">
        <v>112</v>
      </c>
    </row>
    <row r="12" spans="1:7" x14ac:dyDescent="0.25">
      <c r="C12" s="63" t="s">
        <v>166</v>
      </c>
      <c r="D12" s="63" t="s">
        <v>113</v>
      </c>
    </row>
    <row r="13" spans="1:7" x14ac:dyDescent="0.25">
      <c r="C13" s="63" t="s">
        <v>167</v>
      </c>
      <c r="D13" s="63" t="s">
        <v>114</v>
      </c>
    </row>
    <row r="14" spans="1:7" x14ac:dyDescent="0.25">
      <c r="C14" s="63" t="s">
        <v>168</v>
      </c>
      <c r="D14" s="63" t="s">
        <v>115</v>
      </c>
    </row>
    <row r="15" spans="1:7" x14ac:dyDescent="0.25">
      <c r="C15" s="63" t="s">
        <v>169</v>
      </c>
      <c r="D15" s="63" t="s">
        <v>116</v>
      </c>
    </row>
    <row r="16" spans="1:7" x14ac:dyDescent="0.25">
      <c r="C16" s="63" t="s">
        <v>170</v>
      </c>
      <c r="D16" s="63" t="s">
        <v>117</v>
      </c>
    </row>
    <row r="17" spans="3:4" x14ac:dyDescent="0.25">
      <c r="C17" s="63" t="s">
        <v>171</v>
      </c>
      <c r="D17" s="63" t="s">
        <v>118</v>
      </c>
    </row>
    <row r="18" spans="3:4" x14ac:dyDescent="0.25">
      <c r="C18" s="63" t="s">
        <v>172</v>
      </c>
      <c r="D18" s="63" t="s">
        <v>119</v>
      </c>
    </row>
    <row r="19" spans="3:4" x14ac:dyDescent="0.25">
      <c r="C19" s="63" t="s">
        <v>173</v>
      </c>
      <c r="D19" s="63" t="s">
        <v>120</v>
      </c>
    </row>
    <row r="20" spans="3:4" x14ac:dyDescent="0.25">
      <c r="C20" s="63" t="s">
        <v>174</v>
      </c>
      <c r="D20" s="63" t="s">
        <v>176</v>
      </c>
    </row>
    <row r="21" spans="3:4" x14ac:dyDescent="0.25">
      <c r="C21" s="63" t="s">
        <v>175</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35</vt:i4>
      </vt:variant>
      <vt:variant>
        <vt:lpstr>Intervalos Nomeados</vt:lpstr>
      </vt:variant>
      <vt:variant>
        <vt:i4>67</vt:i4>
      </vt:variant>
    </vt:vector>
  </HeadingPairs>
  <TitlesOfParts>
    <vt:vector size="102" baseType="lpstr">
      <vt:lpstr>Início</vt:lpstr>
      <vt:lpstr>PC Receitas</vt:lpstr>
      <vt:lpstr>PC Despesas</vt:lpstr>
      <vt:lpstr>Configurações Básicas</vt:lpstr>
      <vt:lpstr>Cenario Despesas</vt:lpstr>
      <vt:lpstr>Cenario Receitas</vt:lpstr>
      <vt:lpstr>Cenario ReceitasDespesas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DESPESA_10</vt:lpstr>
      <vt:lpstr>DESPESA_11</vt:lpstr>
      <vt:lpstr>DESPESA_12</vt:lpstr>
      <vt:lpstr>DESPESA_9</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RECEITA_10</vt:lpstr>
      <vt:lpstr>RECEITA_11</vt:lpstr>
      <vt:lpstr>RECEITA_12</vt:lpstr>
      <vt:lpstr>RECEITA_4</vt:lpstr>
      <vt:lpstr>RECEITA_5</vt:lpstr>
      <vt:lpstr>RECEITA_6</vt:lpstr>
      <vt:lpstr>RECEITA_7</vt:lpstr>
      <vt:lpstr>RECEITA_8</vt:lpstr>
      <vt:lpstr>RECEITA_9</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2018-03-14T20:12:05Z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